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activeTab="0"/>
  </bookViews>
  <sheets>
    <sheet name="Scarico" sheetId="1" r:id="rId1"/>
    <sheet name="Abbassamento" sheetId="2" r:id="rId2"/>
  </sheets>
  <definedNames>
    <definedName name="_xlnm.Print_Area" localSheetId="0">'Scarico'!$B$1:$K$77</definedName>
  </definedNames>
  <calcPr fullCalcOnLoad="1"/>
</workbook>
</file>

<file path=xl/sharedStrings.xml><?xml version="1.0" encoding="utf-8"?>
<sst xmlns="http://schemas.openxmlformats.org/spreadsheetml/2006/main" count="252" uniqueCount="74">
  <si>
    <t>Dati di Costo "Attrezzature"</t>
  </si>
  <si>
    <t>Muletto</t>
  </si>
  <si>
    <t>Transpallet</t>
  </si>
  <si>
    <t>Costo di acquisto (€)</t>
  </si>
  <si>
    <t>Tempo di ammortamento (anni)</t>
  </si>
  <si>
    <t>Costi di manutenzione (%)</t>
  </si>
  <si>
    <t>Giorni lavorativi (gg)</t>
  </si>
  <si>
    <t>Ore Giornaliere (h/gg)</t>
  </si>
  <si>
    <t>Saturazione</t>
  </si>
  <si>
    <t>Dati di Costo "Energia"</t>
  </si>
  <si>
    <t>Potenza ricarica richiesta (kw)</t>
  </si>
  <si>
    <t>Tempo di Ricarica (h)</t>
  </si>
  <si>
    <t>Autonomia di Servizio</t>
  </si>
  <si>
    <t>Costo al kwh (€/kwh)</t>
  </si>
  <si>
    <t>Dati di Costo "Mano D'opera"</t>
  </si>
  <si>
    <t>Specializzato</t>
  </si>
  <si>
    <t>Non Specializzato</t>
  </si>
  <si>
    <t>Costo orario</t>
  </si>
  <si>
    <t>Abbigliamento e Sicurezza (€/anno)</t>
  </si>
  <si>
    <t>Dati di Costo "Amministrazione"</t>
  </si>
  <si>
    <t>Costi amministrativi</t>
  </si>
  <si>
    <t xml:space="preserve"> </t>
  </si>
  <si>
    <t>Mark-Up</t>
  </si>
  <si>
    <t>Dati di produttività</t>
  </si>
  <si>
    <t>Sagome</t>
  </si>
  <si>
    <t>Tempo di manovra</t>
  </si>
  <si>
    <t>Tempo di scarico</t>
  </si>
  <si>
    <t>Tempo totale</t>
  </si>
  <si>
    <t>Autotreno</t>
  </si>
  <si>
    <t>Motrice</t>
  </si>
  <si>
    <t>Rimorchio</t>
  </si>
  <si>
    <t>Totali</t>
  </si>
  <si>
    <t>Produttività Media oraria (sagome/h)</t>
  </si>
  <si>
    <t>Minuti</t>
  </si>
  <si>
    <t>Caso 1</t>
  </si>
  <si>
    <t>Caso 2</t>
  </si>
  <si>
    <t>Caso 3</t>
  </si>
  <si>
    <t>Costo al pallet "Attrezzature"</t>
  </si>
  <si>
    <t>Ammortamento Annuo</t>
  </si>
  <si>
    <t>Complessivo Annuo</t>
  </si>
  <si>
    <t>Produttività (Sagome/h)</t>
  </si>
  <si>
    <t>Costo Orario (€/h)</t>
  </si>
  <si>
    <t>Costo teorico a sagoma (€/Sagoma)</t>
  </si>
  <si>
    <t>Costo effettivo a sagoma (€/Sagoma)</t>
  </si>
  <si>
    <t>Costo al pallet "Energia"</t>
  </si>
  <si>
    <t>Costo della Ricarica</t>
  </si>
  <si>
    <t>Autonomia di servizio (Sgome)</t>
  </si>
  <si>
    <t>Costo Effettivo a sagoma (€/Sagoma)</t>
  </si>
  <si>
    <t>Costo al pallet "Mano d'opera"</t>
  </si>
  <si>
    <t>Costo effettivo a sagoma(€/Sagoma)</t>
  </si>
  <si>
    <t>Abbigliamento e Sicurezza(€/Sagoma)</t>
  </si>
  <si>
    <t>Costo al pallet "Amministrazione"</t>
  </si>
  <si>
    <t>Costi amministrativi (€/Sagoma)</t>
  </si>
  <si>
    <t>Mark-Up (€/Sagoma)</t>
  </si>
  <si>
    <t>Operaio specializzato con Muletto</t>
  </si>
  <si>
    <t>Operaio non spec.con Transpallet</t>
  </si>
  <si>
    <t>Totale costo scarico (€/Sagoma)</t>
  </si>
  <si>
    <t>Costo a sagoma "Attrezzature"</t>
  </si>
  <si>
    <t>Costo a sagoma "Energia"</t>
  </si>
  <si>
    <t>Costo a sagoma "Mano d'opera"</t>
  </si>
  <si>
    <t>Produttività (Pallet/h)</t>
  </si>
  <si>
    <t>Costo teorico al pallet (€/pallet)</t>
  </si>
  <si>
    <t>Costo effettivo al pallet (€/pallet)</t>
  </si>
  <si>
    <t>Autonomia di servizio (Pallet)</t>
  </si>
  <si>
    <t>Costo Effettivo al pallet (€/pallet)</t>
  </si>
  <si>
    <t>Abbigliamento e Sicurezza(€/pallet)</t>
  </si>
  <si>
    <t>Costi amministrativi (€/pallet)</t>
  </si>
  <si>
    <t>Mark-Up (€/pallet)</t>
  </si>
  <si>
    <t>Totale costo abbassamento (€/pallet)</t>
  </si>
  <si>
    <t>DATI DI INPUT</t>
  </si>
  <si>
    <t>OUTPUT</t>
  </si>
  <si>
    <t>Lo Scenario è contraddistinto, rispetto agli altri rappresentati in questo modello, da alti livelli di saturazione e tempi di manovra ridotti. E' rappresentativo quindi di una situazione ambientale favorevole sia dal punto di vista dell'organizzazione del lavoro che dal punto di vista della facilità di accesso alle baie di scarico (ampiezza dei piazzali di manovra, vicinanza delle aree di sosta)</t>
  </si>
  <si>
    <t>Lo scenario è contraddistinto, rispetto agli altri rappresentati in questo modello, da un risultato intermedio rispetto alla variabile saturazione del lavoro. Anche dal punto di vista dei tempi di manovra, condizionati dalle caratteristiche dei piazzali di manovra ed attesa, lo scenario risulta essere peggiorativo rispetto al caso 1</t>
  </si>
  <si>
    <t xml:space="preserve">Lo scenario è contraddistinto, rispetto agli altri rappresentati in questo modello, da un'organizzazione del lavoro su turni a coprire le 24h e su un numero di giorni/anno maggiore. Questo rappresenta, rispetto agli altri scenari, una condizione migliorativa sul dato complessivo. I livelli di saturazione del lavoro sono ridotti rispetto agli altri casi ed i tempi di manovra rappresentano una casistica in cui i mezzi attendono il turno di scarico in aree di sosta distanti dal piazzale di manovra per l'attracco alle baie di scarico. </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</si>
</sst>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
    <numFmt numFmtId="166" formatCode="&quot;€&quot;\ #,##0.000"/>
  </numFmts>
  <fonts count="44">
    <font>
      <sz val="10"/>
      <name val="Arial"/>
      <family val="0"/>
    </font>
    <font>
      <b/>
      <sz val="12"/>
      <name val="Arial"/>
      <family val="2"/>
    </font>
    <font>
      <b/>
      <i/>
      <sz val="12"/>
      <name val="Arial"/>
      <family val="2"/>
    </font>
    <font>
      <sz val="12"/>
      <name val="Arial"/>
      <family val="2"/>
    </font>
    <font>
      <sz val="8"/>
      <name val="Arial"/>
      <family val="0"/>
    </font>
    <font>
      <b/>
      <sz val="14"/>
      <name val="Arial"/>
      <family val="2"/>
    </font>
    <font>
      <b/>
      <sz val="12"/>
      <color indexed="10"/>
      <name val="Arial"/>
      <family val="2"/>
    </font>
    <font>
      <sz val="16"/>
      <name val="Arial"/>
      <family val="0"/>
    </font>
    <font>
      <b/>
      <sz val="26"/>
      <name val="Arial"/>
      <family val="2"/>
    </font>
    <font>
      <b/>
      <sz val="26"/>
      <color indexed="1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darkUp"/>
    </fill>
    <fill>
      <patternFill patternType="darkUp">
        <bgColor indexed="42"/>
      </patternFill>
    </fill>
    <fill>
      <patternFill patternType="darkUp">
        <bgColor indexed="47"/>
      </patternFill>
    </fill>
    <fill>
      <patternFill patternType="darkUp">
        <bgColor indexed="22"/>
      </patternFill>
    </fill>
    <fill>
      <patternFill patternType="solid">
        <fgColor indexed="50"/>
        <bgColor indexed="64"/>
      </patternFill>
    </fill>
    <fill>
      <patternFill patternType="solid">
        <fgColor indexed="4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23">
    <xf numFmtId="0" fontId="0" fillId="0" borderId="0" xfId="0" applyAlignment="1">
      <alignment/>
    </xf>
    <xf numFmtId="0" fontId="1" fillId="33" borderId="10" xfId="0" applyFont="1" applyFill="1" applyBorder="1" applyAlignment="1">
      <alignment horizontal="center"/>
    </xf>
    <xf numFmtId="0" fontId="2" fillId="0" borderId="0" xfId="0" applyFont="1" applyBorder="1" applyAlignment="1">
      <alignment horizontal="right"/>
    </xf>
    <xf numFmtId="0" fontId="0" fillId="0" borderId="0" xfId="0" applyBorder="1" applyAlignment="1">
      <alignment/>
    </xf>
    <xf numFmtId="0" fontId="1" fillId="0" borderId="0" xfId="0" applyFont="1" applyFill="1" applyBorder="1" applyAlignment="1">
      <alignment/>
    </xf>
    <xf numFmtId="0" fontId="1" fillId="34" borderId="10" xfId="0" applyFont="1" applyFill="1" applyBorder="1" applyAlignment="1">
      <alignment horizontal="center"/>
    </xf>
    <xf numFmtId="164" fontId="3" fillId="34" borderId="10" xfId="0" applyNumberFormat="1" applyFont="1" applyFill="1" applyBorder="1" applyAlignment="1">
      <alignment/>
    </xf>
    <xf numFmtId="1" fontId="3" fillId="34" borderId="10" xfId="0" applyNumberFormat="1" applyFont="1" applyFill="1" applyBorder="1" applyAlignment="1">
      <alignment/>
    </xf>
    <xf numFmtId="165" fontId="3" fillId="34" borderId="10" xfId="0" applyNumberFormat="1" applyFont="1" applyFill="1" applyBorder="1" applyAlignment="1">
      <alignment/>
    </xf>
    <xf numFmtId="0" fontId="3" fillId="34" borderId="10" xfId="0" applyFont="1" applyFill="1" applyBorder="1" applyAlignment="1">
      <alignment/>
    </xf>
    <xf numFmtId="9" fontId="3" fillId="34" borderId="10" xfId="0" applyNumberFormat="1" applyFont="1" applyFill="1" applyBorder="1" applyAlignment="1">
      <alignment/>
    </xf>
    <xf numFmtId="9" fontId="3" fillId="34" borderId="0" xfId="0" applyNumberFormat="1" applyFont="1" applyFill="1" applyBorder="1" applyAlignment="1">
      <alignment/>
    </xf>
    <xf numFmtId="0" fontId="0" fillId="34" borderId="0" xfId="0" applyFill="1" applyAlignment="1">
      <alignment/>
    </xf>
    <xf numFmtId="166" fontId="3" fillId="34" borderId="10" xfId="0" applyNumberFormat="1" applyFont="1" applyFill="1" applyBorder="1" applyAlignment="1">
      <alignment/>
    </xf>
    <xf numFmtId="0" fontId="0" fillId="34" borderId="0" xfId="0" applyFill="1" applyBorder="1" applyAlignment="1">
      <alignment/>
    </xf>
    <xf numFmtId="10" fontId="3" fillId="34" borderId="10" xfId="0" applyNumberFormat="1" applyFont="1" applyFill="1" applyBorder="1" applyAlignment="1">
      <alignment/>
    </xf>
    <xf numFmtId="0" fontId="3" fillId="34" borderId="10" xfId="0" applyFont="1" applyFill="1" applyBorder="1" applyAlignment="1">
      <alignment/>
    </xf>
    <xf numFmtId="164" fontId="3" fillId="35" borderId="10" xfId="0" applyNumberFormat="1" applyFont="1" applyFill="1" applyBorder="1" applyAlignment="1">
      <alignment/>
    </xf>
    <xf numFmtId="1" fontId="3" fillId="35" borderId="10" xfId="0" applyNumberFormat="1" applyFont="1" applyFill="1" applyBorder="1" applyAlignment="1">
      <alignment/>
    </xf>
    <xf numFmtId="165" fontId="3" fillId="35" borderId="10" xfId="0" applyNumberFormat="1" applyFont="1" applyFill="1" applyBorder="1" applyAlignment="1">
      <alignment/>
    </xf>
    <xf numFmtId="0" fontId="3" fillId="35" borderId="10" xfId="0" applyFont="1" applyFill="1" applyBorder="1" applyAlignment="1">
      <alignment/>
    </xf>
    <xf numFmtId="9" fontId="3" fillId="35" borderId="10" xfId="0" applyNumberFormat="1" applyFont="1" applyFill="1" applyBorder="1" applyAlignment="1">
      <alignment/>
    </xf>
    <xf numFmtId="0" fontId="3" fillId="35" borderId="0" xfId="0" applyFont="1" applyFill="1" applyAlignment="1">
      <alignment/>
    </xf>
    <xf numFmtId="0" fontId="0" fillId="35" borderId="0" xfId="0" applyFill="1" applyAlignment="1">
      <alignment/>
    </xf>
    <xf numFmtId="166" fontId="3" fillId="35" borderId="10" xfId="0" applyNumberFormat="1" applyFont="1" applyFill="1" applyBorder="1" applyAlignment="1">
      <alignment/>
    </xf>
    <xf numFmtId="10" fontId="3" fillId="35" borderId="10" xfId="0" applyNumberFormat="1" applyFont="1" applyFill="1" applyBorder="1" applyAlignment="1">
      <alignment/>
    </xf>
    <xf numFmtId="0" fontId="0" fillId="35" borderId="10" xfId="0" applyFill="1" applyBorder="1" applyAlignment="1">
      <alignment/>
    </xf>
    <xf numFmtId="0" fontId="3" fillId="35" borderId="10" xfId="0" applyFont="1" applyFill="1" applyBorder="1" applyAlignment="1">
      <alignment/>
    </xf>
    <xf numFmtId="164" fontId="3" fillId="36" borderId="10" xfId="0" applyNumberFormat="1" applyFont="1" applyFill="1" applyBorder="1" applyAlignment="1">
      <alignment/>
    </xf>
    <xf numFmtId="1" fontId="3" fillId="36" borderId="10" xfId="0" applyNumberFormat="1" applyFont="1" applyFill="1" applyBorder="1" applyAlignment="1">
      <alignment/>
    </xf>
    <xf numFmtId="165" fontId="3" fillId="36" borderId="10" xfId="0" applyNumberFormat="1" applyFont="1" applyFill="1" applyBorder="1" applyAlignment="1">
      <alignment/>
    </xf>
    <xf numFmtId="0" fontId="3" fillId="36" borderId="10" xfId="0" applyFont="1" applyFill="1" applyBorder="1" applyAlignment="1">
      <alignment/>
    </xf>
    <xf numFmtId="9" fontId="3" fillId="36" borderId="10" xfId="0" applyNumberFormat="1" applyFont="1" applyFill="1" applyBorder="1" applyAlignment="1">
      <alignment/>
    </xf>
    <xf numFmtId="0" fontId="0" fillId="36" borderId="0" xfId="0" applyFill="1" applyAlignment="1">
      <alignment/>
    </xf>
    <xf numFmtId="166" fontId="3" fillId="36" borderId="10" xfId="0" applyNumberFormat="1" applyFont="1" applyFill="1" applyBorder="1" applyAlignment="1">
      <alignment/>
    </xf>
    <xf numFmtId="10" fontId="3" fillId="36" borderId="10" xfId="0" applyNumberFormat="1" applyFont="1" applyFill="1" applyBorder="1" applyAlignment="1">
      <alignment/>
    </xf>
    <xf numFmtId="0" fontId="0" fillId="36" borderId="10" xfId="0" applyFill="1" applyBorder="1" applyAlignment="1">
      <alignment/>
    </xf>
    <xf numFmtId="0" fontId="3" fillId="36" borderId="10" xfId="0" applyFont="1" applyFill="1" applyBorder="1" applyAlignment="1">
      <alignment/>
    </xf>
    <xf numFmtId="1" fontId="2" fillId="36" borderId="10" xfId="0" applyNumberFormat="1" applyFont="1" applyFill="1" applyBorder="1" applyAlignment="1">
      <alignment/>
    </xf>
    <xf numFmtId="166" fontId="2" fillId="36" borderId="10" xfId="0" applyNumberFormat="1" applyFont="1" applyFill="1" applyBorder="1" applyAlignment="1">
      <alignment/>
    </xf>
    <xf numFmtId="3" fontId="3" fillId="36" borderId="10" xfId="0" applyNumberFormat="1" applyFont="1" applyFill="1" applyBorder="1" applyAlignment="1">
      <alignment/>
    </xf>
    <xf numFmtId="164" fontId="2" fillId="36" borderId="10" xfId="0" applyNumberFormat="1" applyFont="1" applyFill="1" applyBorder="1" applyAlignment="1">
      <alignment/>
    </xf>
    <xf numFmtId="0" fontId="0" fillId="0" borderId="0" xfId="0" applyFill="1" applyAlignment="1">
      <alignment/>
    </xf>
    <xf numFmtId="9" fontId="3" fillId="0" borderId="0" xfId="0" applyNumberFormat="1" applyFont="1" applyFill="1" applyBorder="1" applyAlignment="1">
      <alignment/>
    </xf>
    <xf numFmtId="0" fontId="0" fillId="0" borderId="0" xfId="0" applyFill="1" applyBorder="1" applyAlignment="1">
      <alignment/>
    </xf>
    <xf numFmtId="0" fontId="1" fillId="33" borderId="11" xfId="0" applyFont="1" applyFill="1" applyBorder="1" applyAlignment="1">
      <alignment horizontal="center"/>
    </xf>
    <xf numFmtId="164" fontId="3" fillId="35" borderId="11" xfId="0" applyNumberFormat="1" applyFont="1" applyFill="1" applyBorder="1" applyAlignment="1">
      <alignment/>
    </xf>
    <xf numFmtId="1" fontId="3" fillId="35" borderId="11" xfId="0" applyNumberFormat="1" applyFont="1" applyFill="1" applyBorder="1" applyAlignment="1">
      <alignment/>
    </xf>
    <xf numFmtId="165" fontId="3" fillId="35" borderId="11" xfId="0" applyNumberFormat="1" applyFont="1" applyFill="1" applyBorder="1" applyAlignment="1">
      <alignment/>
    </xf>
    <xf numFmtId="0" fontId="3" fillId="35" borderId="11" xfId="0" applyFont="1" applyFill="1" applyBorder="1" applyAlignment="1">
      <alignment/>
    </xf>
    <xf numFmtId="166" fontId="3" fillId="35" borderId="11" xfId="0" applyNumberFormat="1" applyFont="1" applyFill="1" applyBorder="1" applyAlignment="1">
      <alignment/>
    </xf>
    <xf numFmtId="10" fontId="3" fillId="35" borderId="11" xfId="0" applyNumberFormat="1" applyFont="1" applyFill="1" applyBorder="1" applyAlignment="1">
      <alignment/>
    </xf>
    <xf numFmtId="0" fontId="3" fillId="35" borderId="11" xfId="0" applyFont="1" applyFill="1" applyBorder="1" applyAlignment="1">
      <alignment/>
    </xf>
    <xf numFmtId="1" fontId="2" fillId="35" borderId="11" xfId="0" applyNumberFormat="1" applyFont="1" applyFill="1" applyBorder="1" applyAlignment="1">
      <alignment/>
    </xf>
    <xf numFmtId="166" fontId="2" fillId="35" borderId="11" xfId="0" applyNumberFormat="1" applyFont="1" applyFill="1" applyBorder="1" applyAlignment="1">
      <alignment/>
    </xf>
    <xf numFmtId="3" fontId="3" fillId="35" borderId="11" xfId="0" applyNumberFormat="1" applyFont="1" applyFill="1" applyBorder="1" applyAlignment="1">
      <alignment/>
    </xf>
    <xf numFmtId="164" fontId="2" fillId="35" borderId="11" xfId="0" applyNumberFormat="1" applyFont="1" applyFill="1" applyBorder="1" applyAlignment="1">
      <alignment/>
    </xf>
    <xf numFmtId="0" fontId="1" fillId="34" borderId="11" xfId="0" applyFont="1" applyFill="1" applyBorder="1" applyAlignment="1">
      <alignment horizontal="center"/>
    </xf>
    <xf numFmtId="164" fontId="6" fillId="34" borderId="11" xfId="0" applyNumberFormat="1" applyFont="1" applyFill="1" applyBorder="1" applyAlignment="1">
      <alignment/>
    </xf>
    <xf numFmtId="0" fontId="1" fillId="33" borderId="12" xfId="0" applyFont="1" applyFill="1" applyBorder="1" applyAlignment="1">
      <alignment horizontal="center"/>
    </xf>
    <xf numFmtId="164" fontId="3" fillId="36" borderId="12" xfId="0" applyNumberFormat="1" applyFont="1" applyFill="1" applyBorder="1" applyAlignment="1">
      <alignment/>
    </xf>
    <xf numFmtId="1" fontId="3" fillId="36" borderId="12" xfId="0" applyNumberFormat="1" applyFont="1" applyFill="1" applyBorder="1" applyAlignment="1">
      <alignment/>
    </xf>
    <xf numFmtId="165" fontId="3" fillId="36" borderId="12" xfId="0" applyNumberFormat="1" applyFont="1" applyFill="1" applyBorder="1" applyAlignment="1">
      <alignment/>
    </xf>
    <xf numFmtId="0" fontId="3" fillId="36" borderId="12" xfId="0" applyFont="1" applyFill="1" applyBorder="1" applyAlignment="1">
      <alignment/>
    </xf>
    <xf numFmtId="166" fontId="3" fillId="36" borderId="12" xfId="0" applyNumberFormat="1" applyFont="1" applyFill="1" applyBorder="1" applyAlignment="1">
      <alignment/>
    </xf>
    <xf numFmtId="10" fontId="3" fillId="36" borderId="12" xfId="0" applyNumberFormat="1" applyFont="1" applyFill="1" applyBorder="1" applyAlignment="1">
      <alignment/>
    </xf>
    <xf numFmtId="0" fontId="0" fillId="36" borderId="12" xfId="0" applyFill="1" applyBorder="1" applyAlignment="1">
      <alignment/>
    </xf>
    <xf numFmtId="1" fontId="2" fillId="36" borderId="12" xfId="0" applyNumberFormat="1" applyFont="1" applyFill="1" applyBorder="1" applyAlignment="1">
      <alignment/>
    </xf>
    <xf numFmtId="166" fontId="2" fillId="36" borderId="12" xfId="0" applyNumberFormat="1" applyFont="1" applyFill="1" applyBorder="1" applyAlignment="1">
      <alignment/>
    </xf>
    <xf numFmtId="3" fontId="3" fillId="36" borderId="12" xfId="0" applyNumberFormat="1" applyFont="1" applyFill="1" applyBorder="1" applyAlignment="1">
      <alignment/>
    </xf>
    <xf numFmtId="164" fontId="2" fillId="36" borderId="12" xfId="0" applyNumberFormat="1" applyFont="1" applyFill="1" applyBorder="1" applyAlignment="1">
      <alignment/>
    </xf>
    <xf numFmtId="0" fontId="1" fillId="34" borderId="12" xfId="0" applyFont="1" applyFill="1" applyBorder="1" applyAlignment="1">
      <alignment horizontal="center"/>
    </xf>
    <xf numFmtId="164" fontId="6" fillId="34" borderId="12" xfId="0" applyNumberFormat="1" applyFont="1" applyFill="1" applyBorder="1" applyAlignment="1">
      <alignment/>
    </xf>
    <xf numFmtId="0" fontId="5" fillId="0" borderId="13" xfId="0" applyFont="1" applyFill="1" applyBorder="1" applyAlignment="1">
      <alignment horizontal="center"/>
    </xf>
    <xf numFmtId="0" fontId="3" fillId="0" borderId="14" xfId="0" applyFont="1" applyFill="1" applyBorder="1" applyAlignment="1">
      <alignment/>
    </xf>
    <xf numFmtId="0" fontId="0" fillId="0" borderId="14" xfId="0" applyFill="1" applyBorder="1" applyAlignment="1">
      <alignment/>
    </xf>
    <xf numFmtId="164" fontId="3" fillId="34" borderId="11" xfId="0" applyNumberFormat="1" applyFont="1" applyFill="1" applyBorder="1" applyAlignment="1">
      <alignment/>
    </xf>
    <xf numFmtId="1" fontId="3" fillId="34" borderId="11" xfId="0" applyNumberFormat="1" applyFont="1" applyFill="1" applyBorder="1" applyAlignment="1">
      <alignment/>
    </xf>
    <xf numFmtId="165" fontId="3" fillId="34" borderId="11" xfId="0" applyNumberFormat="1" applyFont="1" applyFill="1" applyBorder="1" applyAlignment="1">
      <alignment/>
    </xf>
    <xf numFmtId="0" fontId="3" fillId="34" borderId="11" xfId="0" applyFont="1" applyFill="1" applyBorder="1" applyAlignment="1">
      <alignment/>
    </xf>
    <xf numFmtId="166" fontId="3" fillId="34" borderId="11" xfId="0" applyNumberFormat="1" applyFont="1" applyFill="1" applyBorder="1" applyAlignment="1">
      <alignment/>
    </xf>
    <xf numFmtId="10" fontId="3" fillId="34" borderId="11" xfId="0" applyNumberFormat="1" applyFont="1" applyFill="1" applyBorder="1" applyAlignment="1">
      <alignment/>
    </xf>
    <xf numFmtId="0" fontId="3" fillId="34" borderId="11" xfId="0" applyFont="1" applyFill="1" applyBorder="1" applyAlignment="1">
      <alignment/>
    </xf>
    <xf numFmtId="1" fontId="2" fillId="34" borderId="11" xfId="0" applyNumberFormat="1" applyFont="1" applyFill="1" applyBorder="1" applyAlignment="1">
      <alignment/>
    </xf>
    <xf numFmtId="166" fontId="2" fillId="34" borderId="11" xfId="0" applyNumberFormat="1" applyFont="1" applyFill="1" applyBorder="1" applyAlignment="1">
      <alignment/>
    </xf>
    <xf numFmtId="3" fontId="3" fillId="34" borderId="11" xfId="0" applyNumberFormat="1" applyFont="1" applyFill="1" applyBorder="1" applyAlignment="1">
      <alignment/>
    </xf>
    <xf numFmtId="164" fontId="2" fillId="34" borderId="11" xfId="0" applyNumberFormat="1" applyFont="1" applyFill="1" applyBorder="1" applyAlignment="1">
      <alignment/>
    </xf>
    <xf numFmtId="164" fontId="3" fillId="35" borderId="12" xfId="0" applyNumberFormat="1" applyFont="1" applyFill="1" applyBorder="1" applyAlignment="1">
      <alignment/>
    </xf>
    <xf numFmtId="1" fontId="3" fillId="35" borderId="12" xfId="0" applyNumberFormat="1" applyFont="1" applyFill="1" applyBorder="1" applyAlignment="1">
      <alignment/>
    </xf>
    <xf numFmtId="165" fontId="3" fillId="35" borderId="12" xfId="0" applyNumberFormat="1" applyFont="1" applyFill="1" applyBorder="1" applyAlignment="1">
      <alignment/>
    </xf>
    <xf numFmtId="0" fontId="3" fillId="35" borderId="12" xfId="0" applyFont="1" applyFill="1" applyBorder="1" applyAlignment="1">
      <alignment/>
    </xf>
    <xf numFmtId="166" fontId="3" fillId="35" borderId="12" xfId="0" applyNumberFormat="1" applyFont="1" applyFill="1" applyBorder="1" applyAlignment="1">
      <alignment/>
    </xf>
    <xf numFmtId="10" fontId="3" fillId="35" borderId="12" xfId="0" applyNumberFormat="1" applyFont="1" applyFill="1" applyBorder="1" applyAlignment="1">
      <alignment/>
    </xf>
    <xf numFmtId="0" fontId="3" fillId="35" borderId="12" xfId="0" applyFont="1" applyFill="1" applyBorder="1" applyAlignment="1">
      <alignment/>
    </xf>
    <xf numFmtId="1" fontId="2" fillId="35" borderId="12" xfId="0" applyNumberFormat="1" applyFont="1" applyFill="1" applyBorder="1" applyAlignment="1">
      <alignment/>
    </xf>
    <xf numFmtId="166" fontId="2" fillId="35" borderId="12" xfId="0" applyNumberFormat="1" applyFont="1" applyFill="1" applyBorder="1" applyAlignment="1">
      <alignment/>
    </xf>
    <xf numFmtId="3" fontId="3" fillId="35" borderId="12" xfId="0" applyNumberFormat="1" applyFont="1" applyFill="1" applyBorder="1" applyAlignment="1">
      <alignment/>
    </xf>
    <xf numFmtId="164" fontId="2" fillId="35" borderId="12" xfId="0" applyNumberFormat="1" applyFont="1" applyFill="1" applyBorder="1" applyAlignment="1">
      <alignment/>
    </xf>
    <xf numFmtId="9" fontId="3" fillId="0" borderId="14" xfId="0" applyNumberFormat="1" applyFont="1" applyFill="1" applyBorder="1" applyAlignment="1">
      <alignment/>
    </xf>
    <xf numFmtId="0" fontId="1" fillId="0" borderId="14" xfId="0" applyFont="1" applyFill="1" applyBorder="1" applyAlignment="1">
      <alignment horizontal="center"/>
    </xf>
    <xf numFmtId="164" fontId="3" fillId="0" borderId="14" xfId="0" applyNumberFormat="1" applyFont="1" applyFill="1" applyBorder="1" applyAlignment="1">
      <alignment/>
    </xf>
    <xf numFmtId="1" fontId="3" fillId="0" borderId="14" xfId="0" applyNumberFormat="1" applyFont="1" applyFill="1" applyBorder="1" applyAlignment="1">
      <alignment/>
    </xf>
    <xf numFmtId="165" fontId="3" fillId="0" borderId="14" xfId="0" applyNumberFormat="1" applyFont="1" applyFill="1" applyBorder="1" applyAlignment="1">
      <alignment/>
    </xf>
    <xf numFmtId="166" fontId="3" fillId="0" borderId="14" xfId="0" applyNumberFormat="1" applyFont="1" applyFill="1" applyBorder="1" applyAlignment="1">
      <alignment/>
    </xf>
    <xf numFmtId="0" fontId="1" fillId="0" borderId="14" xfId="0" applyFont="1" applyFill="1" applyBorder="1" applyAlignment="1">
      <alignment/>
    </xf>
    <xf numFmtId="10" fontId="3" fillId="0" borderId="14" xfId="0" applyNumberFormat="1" applyFont="1" applyFill="1" applyBorder="1" applyAlignment="1">
      <alignment/>
    </xf>
    <xf numFmtId="0" fontId="3" fillId="0" borderId="14" xfId="0" applyFont="1" applyFill="1" applyBorder="1" applyAlignment="1">
      <alignment/>
    </xf>
    <xf numFmtId="1" fontId="2" fillId="0" borderId="14" xfId="0" applyNumberFormat="1" applyFont="1" applyFill="1" applyBorder="1" applyAlignment="1">
      <alignment/>
    </xf>
    <xf numFmtId="166" fontId="2" fillId="0" borderId="14" xfId="0" applyNumberFormat="1" applyFont="1" applyFill="1" applyBorder="1" applyAlignment="1">
      <alignment/>
    </xf>
    <xf numFmtId="3" fontId="3" fillId="0" borderId="14" xfId="0" applyNumberFormat="1" applyFont="1" applyFill="1" applyBorder="1" applyAlignment="1">
      <alignment/>
    </xf>
    <xf numFmtId="164" fontId="2" fillId="0" borderId="14" xfId="0" applyNumberFormat="1" applyFont="1" applyFill="1" applyBorder="1" applyAlignment="1">
      <alignment/>
    </xf>
    <xf numFmtId="164" fontId="6" fillId="0" borderId="14" xfId="0" applyNumberFormat="1" applyFont="1" applyFill="1" applyBorder="1" applyAlignment="1">
      <alignment/>
    </xf>
    <xf numFmtId="0" fontId="3" fillId="36" borderId="12" xfId="0" applyFont="1" applyFill="1" applyBorder="1" applyAlignment="1">
      <alignment/>
    </xf>
    <xf numFmtId="0" fontId="1" fillId="33" borderId="11" xfId="0" applyFont="1" applyFill="1" applyBorder="1" applyAlignment="1">
      <alignment/>
    </xf>
    <xf numFmtId="0" fontId="0" fillId="0" borderId="15" xfId="0" applyBorder="1" applyAlignment="1">
      <alignment/>
    </xf>
    <xf numFmtId="0" fontId="0" fillId="0" borderId="16" xfId="0"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19" xfId="0" applyFill="1" applyBorder="1" applyAlignment="1">
      <alignment/>
    </xf>
    <xf numFmtId="0" fontId="2" fillId="0" borderId="11" xfId="0" applyFont="1" applyBorder="1" applyAlignment="1">
      <alignment horizontal="right"/>
    </xf>
    <xf numFmtId="0" fontId="2" fillId="33" borderId="11" xfId="0" applyFont="1" applyFill="1" applyBorder="1" applyAlignment="1">
      <alignment/>
    </xf>
    <xf numFmtId="164" fontId="3" fillId="34" borderId="12" xfId="0" applyNumberFormat="1" applyFont="1" applyFill="1" applyBorder="1" applyAlignment="1">
      <alignment/>
    </xf>
    <xf numFmtId="1" fontId="3" fillId="34" borderId="12" xfId="0" applyNumberFormat="1" applyFont="1" applyFill="1" applyBorder="1" applyAlignment="1">
      <alignment/>
    </xf>
    <xf numFmtId="165" fontId="3" fillId="34" borderId="12" xfId="0" applyNumberFormat="1" applyFont="1" applyFill="1" applyBorder="1" applyAlignment="1">
      <alignment/>
    </xf>
    <xf numFmtId="0" fontId="3" fillId="34" borderId="12" xfId="0" applyFont="1" applyFill="1" applyBorder="1" applyAlignment="1">
      <alignment/>
    </xf>
    <xf numFmtId="166" fontId="3" fillId="34" borderId="12" xfId="0" applyNumberFormat="1" applyFont="1" applyFill="1" applyBorder="1" applyAlignment="1">
      <alignment/>
    </xf>
    <xf numFmtId="10" fontId="3" fillId="34" borderId="12" xfId="0" applyNumberFormat="1" applyFont="1" applyFill="1" applyBorder="1" applyAlignment="1">
      <alignment/>
    </xf>
    <xf numFmtId="0" fontId="3" fillId="34" borderId="12" xfId="0" applyFont="1" applyFill="1" applyBorder="1" applyAlignment="1">
      <alignment/>
    </xf>
    <xf numFmtId="1" fontId="2" fillId="34" borderId="12" xfId="0" applyNumberFormat="1" applyFont="1" applyFill="1" applyBorder="1" applyAlignment="1">
      <alignment/>
    </xf>
    <xf numFmtId="166" fontId="2" fillId="34" borderId="12" xfId="0" applyNumberFormat="1" applyFont="1" applyFill="1" applyBorder="1" applyAlignment="1">
      <alignment/>
    </xf>
    <xf numFmtId="3" fontId="3" fillId="34" borderId="12" xfId="0" applyNumberFormat="1" applyFont="1" applyFill="1" applyBorder="1" applyAlignment="1">
      <alignment/>
    </xf>
    <xf numFmtId="164" fontId="2" fillId="34" borderId="12" xfId="0" applyNumberFormat="1" applyFont="1" applyFill="1" applyBorder="1" applyAlignment="1">
      <alignment/>
    </xf>
    <xf numFmtId="0" fontId="0" fillId="0" borderId="13" xfId="0" applyFill="1" applyBorder="1" applyAlignment="1">
      <alignment/>
    </xf>
    <xf numFmtId="0" fontId="2" fillId="0" borderId="14" xfId="0" applyFont="1" applyFill="1" applyBorder="1" applyAlignment="1">
      <alignment horizontal="right"/>
    </xf>
    <xf numFmtId="0" fontId="2" fillId="0" borderId="14" xfId="0" applyFont="1" applyFill="1" applyBorder="1" applyAlignment="1">
      <alignment/>
    </xf>
    <xf numFmtId="164" fontId="0" fillId="0" borderId="0" xfId="0" applyNumberFormat="1" applyAlignment="1">
      <alignment/>
    </xf>
    <xf numFmtId="166" fontId="0" fillId="0" borderId="0" xfId="0" applyNumberFormat="1" applyAlignment="1">
      <alignment/>
    </xf>
    <xf numFmtId="166" fontId="0" fillId="37" borderId="0" xfId="0" applyNumberFormat="1" applyFill="1" applyAlignment="1">
      <alignment/>
    </xf>
    <xf numFmtId="0" fontId="5" fillId="34" borderId="10" xfId="0" applyFont="1" applyFill="1" applyBorder="1" applyAlignment="1">
      <alignment horizontal="center"/>
    </xf>
    <xf numFmtId="0" fontId="0" fillId="34" borderId="10" xfId="0" applyFill="1" applyBorder="1" applyAlignment="1">
      <alignment/>
    </xf>
    <xf numFmtId="0" fontId="0" fillId="0" borderId="14" xfId="0" applyBorder="1" applyAlignment="1">
      <alignment/>
    </xf>
    <xf numFmtId="0" fontId="5" fillId="0" borderId="16" xfId="0" applyFont="1" applyFill="1" applyBorder="1" applyAlignment="1">
      <alignment horizontal="center"/>
    </xf>
    <xf numFmtId="0" fontId="1" fillId="0" borderId="0" xfId="0" applyFont="1" applyFill="1" applyBorder="1" applyAlignment="1">
      <alignment horizontal="center"/>
    </xf>
    <xf numFmtId="164" fontId="3" fillId="0" borderId="0" xfId="0" applyNumberFormat="1" applyFont="1" applyFill="1" applyBorder="1" applyAlignment="1">
      <alignment/>
    </xf>
    <xf numFmtId="1" fontId="3" fillId="0" borderId="0" xfId="0" applyNumberFormat="1" applyFont="1" applyFill="1" applyBorder="1" applyAlignment="1">
      <alignment/>
    </xf>
    <xf numFmtId="165" fontId="3" fillId="0" borderId="0" xfId="0" applyNumberFormat="1" applyFont="1" applyFill="1" applyBorder="1" applyAlignment="1">
      <alignment/>
    </xf>
    <xf numFmtId="0" fontId="3" fillId="0" borderId="0" xfId="0" applyFont="1" applyFill="1" applyBorder="1" applyAlignment="1">
      <alignment/>
    </xf>
    <xf numFmtId="166" fontId="3" fillId="0" borderId="0" xfId="0" applyNumberFormat="1" applyFont="1" applyFill="1" applyBorder="1" applyAlignment="1">
      <alignment/>
    </xf>
    <xf numFmtId="10" fontId="3" fillId="0" borderId="0" xfId="0" applyNumberFormat="1" applyFont="1" applyFill="1" applyBorder="1" applyAlignment="1">
      <alignment/>
    </xf>
    <xf numFmtId="0" fontId="5" fillId="35" borderId="10" xfId="0" applyFont="1" applyFill="1" applyBorder="1" applyAlignment="1">
      <alignment horizontal="center"/>
    </xf>
    <xf numFmtId="0" fontId="5" fillId="36" borderId="10" xfId="0" applyFont="1" applyFill="1" applyBorder="1" applyAlignment="1">
      <alignment horizontal="center"/>
    </xf>
    <xf numFmtId="0" fontId="0" fillId="0" borderId="20" xfId="0" applyBorder="1" applyAlignment="1">
      <alignment/>
    </xf>
    <xf numFmtId="0" fontId="1" fillId="0" borderId="21" xfId="0" applyFont="1" applyFill="1" applyBorder="1" applyAlignment="1">
      <alignment/>
    </xf>
    <xf numFmtId="164" fontId="6" fillId="0" borderId="14" xfId="0" applyNumberFormat="1" applyFont="1" applyBorder="1" applyAlignment="1">
      <alignment/>
    </xf>
    <xf numFmtId="164" fontId="3" fillId="35" borderId="10" xfId="0" applyNumberFormat="1" applyFont="1" applyFill="1" applyBorder="1" applyAlignment="1">
      <alignment/>
    </xf>
    <xf numFmtId="166" fontId="3" fillId="35" borderId="10" xfId="0" applyNumberFormat="1" applyFont="1" applyFill="1" applyBorder="1" applyAlignment="1">
      <alignment/>
    </xf>
    <xf numFmtId="164" fontId="3" fillId="36" borderId="10" xfId="0" applyNumberFormat="1" applyFont="1" applyFill="1" applyBorder="1" applyAlignment="1">
      <alignment/>
    </xf>
    <xf numFmtId="166" fontId="3" fillId="36" borderId="10" xfId="0" applyNumberFormat="1" applyFont="1" applyFill="1" applyBorder="1" applyAlignment="1">
      <alignment/>
    </xf>
    <xf numFmtId="164" fontId="3" fillId="34" borderId="10" xfId="0" applyNumberFormat="1" applyFont="1" applyFill="1" applyBorder="1" applyAlignment="1">
      <alignment/>
    </xf>
    <xf numFmtId="166" fontId="3" fillId="34" borderId="10" xfId="0" applyNumberFormat="1" applyFont="1" applyFill="1" applyBorder="1" applyAlignment="1">
      <alignment/>
    </xf>
    <xf numFmtId="166" fontId="1" fillId="34" borderId="10" xfId="0" applyNumberFormat="1" applyFont="1" applyFill="1" applyBorder="1" applyAlignment="1">
      <alignment/>
    </xf>
    <xf numFmtId="166" fontId="1" fillId="35" borderId="10" xfId="0" applyNumberFormat="1" applyFont="1" applyFill="1" applyBorder="1" applyAlignment="1">
      <alignment/>
    </xf>
    <xf numFmtId="164" fontId="1" fillId="34" borderId="10" xfId="0" applyNumberFormat="1" applyFont="1" applyFill="1" applyBorder="1" applyAlignment="1">
      <alignment/>
    </xf>
    <xf numFmtId="0" fontId="3" fillId="34" borderId="13" xfId="0" applyFont="1" applyFill="1" applyBorder="1" applyAlignment="1">
      <alignment/>
    </xf>
    <xf numFmtId="0" fontId="3" fillId="34" borderId="14" xfId="0" applyFont="1" applyFill="1" applyBorder="1" applyAlignment="1">
      <alignment/>
    </xf>
    <xf numFmtId="0" fontId="3" fillId="34" borderId="2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22" xfId="0" applyFont="1" applyFill="1" applyBorder="1" applyAlignment="1">
      <alignment/>
    </xf>
    <xf numFmtId="0" fontId="0" fillId="36" borderId="13" xfId="0" applyFill="1" applyBorder="1" applyAlignment="1">
      <alignment/>
    </xf>
    <xf numFmtId="0" fontId="0" fillId="36" borderId="14" xfId="0" applyFill="1" applyBorder="1" applyAlignment="1">
      <alignment/>
    </xf>
    <xf numFmtId="0" fontId="0" fillId="36" borderId="22" xfId="0" applyFill="1" applyBorder="1" applyAlignment="1">
      <alignment/>
    </xf>
    <xf numFmtId="166" fontId="0" fillId="0" borderId="0" xfId="0" applyNumberFormat="1" applyFill="1" applyAlignment="1">
      <alignment/>
    </xf>
    <xf numFmtId="166" fontId="0" fillId="0" borderId="14" xfId="0" applyNumberFormat="1" applyFill="1" applyBorder="1" applyAlignment="1">
      <alignment/>
    </xf>
    <xf numFmtId="166" fontId="3" fillId="0" borderId="14" xfId="0" applyNumberFormat="1" applyFont="1" applyFill="1" applyBorder="1" applyAlignment="1">
      <alignment/>
    </xf>
    <xf numFmtId="166" fontId="1" fillId="0" borderId="14" xfId="0" applyNumberFormat="1" applyFont="1" applyFill="1" applyBorder="1" applyAlignment="1">
      <alignment/>
    </xf>
    <xf numFmtId="164" fontId="1" fillId="0" borderId="14" xfId="0" applyNumberFormat="1" applyFont="1" applyFill="1" applyBorder="1" applyAlignment="1">
      <alignment/>
    </xf>
    <xf numFmtId="0" fontId="1" fillId="33" borderId="14" xfId="0" applyFont="1" applyFill="1" applyBorder="1" applyAlignment="1">
      <alignment horizontal="center"/>
    </xf>
    <xf numFmtId="166" fontId="3" fillId="0" borderId="14" xfId="0" applyNumberFormat="1" applyFont="1" applyBorder="1" applyAlignment="1">
      <alignment/>
    </xf>
    <xf numFmtId="1" fontId="3" fillId="0" borderId="14" xfId="0" applyNumberFormat="1" applyFont="1" applyBorder="1" applyAlignment="1">
      <alignment/>
    </xf>
    <xf numFmtId="166" fontId="2" fillId="0" borderId="14" xfId="0" applyNumberFormat="1" applyFont="1" applyBorder="1" applyAlignment="1">
      <alignment/>
    </xf>
    <xf numFmtId="3" fontId="3" fillId="0" borderId="14" xfId="0" applyNumberFormat="1" applyFont="1" applyBorder="1" applyAlignment="1">
      <alignment/>
    </xf>
    <xf numFmtId="164" fontId="2" fillId="0" borderId="14" xfId="0" applyNumberFormat="1" applyFont="1" applyBorder="1" applyAlignment="1">
      <alignment/>
    </xf>
    <xf numFmtId="164" fontId="1" fillId="34" borderId="14" xfId="0" applyNumberFormat="1" applyFont="1" applyFill="1" applyBorder="1" applyAlignment="1">
      <alignment/>
    </xf>
    <xf numFmtId="166" fontId="1" fillId="36" borderId="10" xfId="0" applyNumberFormat="1" applyFont="1" applyFill="1" applyBorder="1" applyAlignment="1">
      <alignment/>
    </xf>
    <xf numFmtId="166" fontId="3" fillId="34" borderId="14" xfId="0" applyNumberFormat="1" applyFont="1" applyFill="1" applyBorder="1" applyAlignment="1">
      <alignment/>
    </xf>
    <xf numFmtId="166" fontId="1" fillId="34" borderId="14" xfId="0" applyNumberFormat="1" applyFont="1" applyFill="1" applyBorder="1" applyAlignment="1">
      <alignment/>
    </xf>
    <xf numFmtId="164" fontId="1" fillId="35" borderId="10" xfId="0" applyNumberFormat="1" applyFont="1" applyFill="1" applyBorder="1" applyAlignment="1">
      <alignment/>
    </xf>
    <xf numFmtId="164" fontId="1" fillId="36" borderId="10" xfId="0" applyNumberFormat="1" applyFont="1" applyFill="1" applyBorder="1" applyAlignment="1">
      <alignment/>
    </xf>
    <xf numFmtId="164" fontId="6" fillId="35" borderId="12" xfId="0" applyNumberFormat="1" applyFont="1" applyFill="1" applyBorder="1" applyAlignment="1">
      <alignment/>
    </xf>
    <xf numFmtId="164" fontId="6" fillId="35" borderId="11" xfId="0" applyNumberFormat="1" applyFont="1" applyFill="1" applyBorder="1" applyAlignment="1">
      <alignment/>
    </xf>
    <xf numFmtId="164" fontId="6" fillId="36" borderId="12" xfId="0" applyNumberFormat="1" applyFont="1" applyFill="1" applyBorder="1" applyAlignment="1">
      <alignment/>
    </xf>
    <xf numFmtId="164" fontId="6" fillId="36" borderId="10" xfId="0" applyNumberFormat="1" applyFont="1" applyFill="1" applyBorder="1" applyAlignment="1">
      <alignment/>
    </xf>
    <xf numFmtId="0" fontId="1" fillId="33" borderId="20" xfId="0" applyFont="1" applyFill="1" applyBorder="1" applyAlignment="1">
      <alignment/>
    </xf>
    <xf numFmtId="0" fontId="2" fillId="0" borderId="20" xfId="0" applyFont="1" applyBorder="1" applyAlignment="1">
      <alignment horizontal="right"/>
    </xf>
    <xf numFmtId="0" fontId="2" fillId="0" borderId="20" xfId="0" applyFont="1" applyFill="1" applyBorder="1" applyAlignment="1">
      <alignment horizontal="right"/>
    </xf>
    <xf numFmtId="0" fontId="1" fillId="33" borderId="20" xfId="0" applyFont="1" applyFill="1" applyBorder="1" applyAlignment="1">
      <alignment horizontal="center"/>
    </xf>
    <xf numFmtId="0" fontId="2" fillId="33" borderId="20" xfId="0" applyFont="1" applyFill="1" applyBorder="1" applyAlignment="1">
      <alignment/>
    </xf>
    <xf numFmtId="0" fontId="3" fillId="38" borderId="12" xfId="0" applyFont="1" applyFill="1" applyBorder="1" applyAlignment="1">
      <alignment/>
    </xf>
    <xf numFmtId="0" fontId="3" fillId="38" borderId="10" xfId="0" applyFont="1" applyFill="1" applyBorder="1" applyAlignment="1">
      <alignment/>
    </xf>
    <xf numFmtId="9" fontId="3" fillId="38" borderId="12" xfId="0" applyNumberFormat="1" applyFont="1" applyFill="1" applyBorder="1" applyAlignment="1">
      <alignment/>
    </xf>
    <xf numFmtId="9" fontId="3" fillId="38" borderId="10" xfId="0" applyNumberFormat="1" applyFont="1" applyFill="1" applyBorder="1" applyAlignment="1">
      <alignment/>
    </xf>
    <xf numFmtId="9" fontId="3" fillId="38" borderId="11" xfId="0" applyNumberFormat="1" applyFont="1" applyFill="1" applyBorder="1" applyAlignment="1">
      <alignment/>
    </xf>
    <xf numFmtId="0" fontId="3" fillId="38" borderId="11" xfId="0" applyFont="1" applyFill="1" applyBorder="1" applyAlignment="1">
      <alignment/>
    </xf>
    <xf numFmtId="164" fontId="3" fillId="38" borderId="12" xfId="0" applyNumberFormat="1" applyFont="1" applyFill="1" applyBorder="1" applyAlignment="1">
      <alignment/>
    </xf>
    <xf numFmtId="164" fontId="3" fillId="38" borderId="11" xfId="0" applyNumberFormat="1" applyFont="1" applyFill="1" applyBorder="1" applyAlignment="1">
      <alignment/>
    </xf>
    <xf numFmtId="164" fontId="3" fillId="38" borderId="10" xfId="0" applyNumberFormat="1" applyFont="1" applyFill="1" applyBorder="1" applyAlignment="1">
      <alignment/>
    </xf>
    <xf numFmtId="0" fontId="3" fillId="38" borderId="12" xfId="0" applyFont="1" applyFill="1" applyBorder="1" applyAlignment="1">
      <alignment/>
    </xf>
    <xf numFmtId="0" fontId="3" fillId="38" borderId="11" xfId="0" applyFont="1" applyFill="1" applyBorder="1" applyAlignment="1">
      <alignment/>
    </xf>
    <xf numFmtId="0" fontId="3" fillId="38" borderId="10" xfId="0" applyFont="1" applyFill="1" applyBorder="1" applyAlignment="1">
      <alignment/>
    </xf>
    <xf numFmtId="0" fontId="0" fillId="39" borderId="0" xfId="0" applyFill="1" applyAlignment="1">
      <alignment/>
    </xf>
    <xf numFmtId="0" fontId="0" fillId="39" borderId="14" xfId="0" applyFill="1" applyBorder="1" applyAlignment="1">
      <alignment/>
    </xf>
    <xf numFmtId="0" fontId="0" fillId="40" borderId="0" xfId="0" applyFill="1" applyAlignment="1">
      <alignment/>
    </xf>
    <xf numFmtId="0" fontId="0" fillId="41" borderId="0" xfId="0" applyFill="1" applyAlignment="1">
      <alignment/>
    </xf>
    <xf numFmtId="0" fontId="0" fillId="42" borderId="0" xfId="0" applyFill="1" applyAlignment="1">
      <alignment/>
    </xf>
    <xf numFmtId="0" fontId="0" fillId="39" borderId="15" xfId="0" applyFill="1" applyBorder="1" applyAlignment="1">
      <alignment/>
    </xf>
    <xf numFmtId="0" fontId="7" fillId="0" borderId="0" xfId="0" applyFont="1" applyAlignment="1">
      <alignment horizontal="center" vertical="top" wrapText="1"/>
    </xf>
    <xf numFmtId="0" fontId="7" fillId="0" borderId="0" xfId="0" applyFont="1" applyAlignment="1">
      <alignment horizontal="left" vertical="top" wrapText="1"/>
    </xf>
    <xf numFmtId="0" fontId="8" fillId="43" borderId="10" xfId="0" applyFont="1" applyFill="1" applyBorder="1" applyAlignment="1">
      <alignment horizontal="center" vertical="center" textRotation="90"/>
    </xf>
    <xf numFmtId="0" fontId="5" fillId="34" borderId="23" xfId="0" applyFont="1" applyFill="1" applyBorder="1" applyAlignment="1">
      <alignment horizontal="center"/>
    </xf>
    <xf numFmtId="0" fontId="5" fillId="35" borderId="0" xfId="0" applyFont="1" applyFill="1" applyAlignment="1">
      <alignment horizontal="center"/>
    </xf>
    <xf numFmtId="0" fontId="5" fillId="36" borderId="0" xfId="0" applyFont="1" applyFill="1" applyAlignment="1">
      <alignment horizontal="center"/>
    </xf>
    <xf numFmtId="0" fontId="9" fillId="44" borderId="10" xfId="0" applyFont="1" applyFill="1" applyBorder="1" applyAlignment="1">
      <alignment vertical="center" textRotation="90"/>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96"/>
  <sheetViews>
    <sheetView tabSelected="1" zoomScale="75" zoomScaleNormal="75" zoomScalePageLayoutView="0" workbookViewId="0" topLeftCell="F1">
      <selection activeCell="J80" sqref="J80:K96"/>
    </sheetView>
  </sheetViews>
  <sheetFormatPr defaultColWidth="9.140625" defaultRowHeight="12.75"/>
  <cols>
    <col min="2" max="2" width="43.8515625" style="0" bestFit="1" customWidth="1"/>
    <col min="3" max="3" width="3.7109375" style="42" customWidth="1"/>
    <col min="4" max="5" width="39.421875" style="0" bestFit="1" customWidth="1"/>
    <col min="6" max="6" width="3.7109375" style="42" customWidth="1"/>
    <col min="7" max="7" width="39.00390625" style="0" bestFit="1" customWidth="1"/>
    <col min="8" max="8" width="39.421875" style="0" bestFit="1" customWidth="1"/>
    <col min="9" max="9" width="4.140625" style="42" customWidth="1"/>
    <col min="10" max="10" width="39.00390625" style="0" bestFit="1" customWidth="1"/>
    <col min="11" max="11" width="39.421875" style="0" bestFit="1" customWidth="1"/>
  </cols>
  <sheetData>
    <row r="1" spans="1:11" ht="18" customHeight="1">
      <c r="A1" s="222" t="s">
        <v>69</v>
      </c>
      <c r="C1" s="132"/>
      <c r="D1" s="219" t="s">
        <v>34</v>
      </c>
      <c r="E1" s="219"/>
      <c r="F1" s="73"/>
      <c r="G1" s="220" t="s">
        <v>35</v>
      </c>
      <c r="H1" s="220"/>
      <c r="I1" s="73"/>
      <c r="J1" s="221" t="s">
        <v>36</v>
      </c>
      <c r="K1" s="221"/>
    </row>
    <row r="2" spans="1:11" ht="15.75">
      <c r="A2" s="222"/>
      <c r="B2" s="193" t="s">
        <v>0</v>
      </c>
      <c r="C2" s="104"/>
      <c r="D2" s="59" t="s">
        <v>1</v>
      </c>
      <c r="E2" s="45" t="s">
        <v>2</v>
      </c>
      <c r="F2" s="99"/>
      <c r="G2" s="59" t="s">
        <v>1</v>
      </c>
      <c r="H2" s="45" t="s">
        <v>2</v>
      </c>
      <c r="I2" s="99"/>
      <c r="J2" s="59" t="s">
        <v>1</v>
      </c>
      <c r="K2" s="1" t="s">
        <v>2</v>
      </c>
    </row>
    <row r="3" spans="1:11" ht="15">
      <c r="A3" s="222"/>
      <c r="B3" s="194" t="s">
        <v>3</v>
      </c>
      <c r="C3" s="133"/>
      <c r="D3" s="121">
        <v>30000</v>
      </c>
      <c r="E3" s="76">
        <v>10000</v>
      </c>
      <c r="F3" s="100"/>
      <c r="G3" s="87">
        <v>30000</v>
      </c>
      <c r="H3" s="46">
        <v>10000</v>
      </c>
      <c r="I3" s="100"/>
      <c r="J3" s="60">
        <v>30000</v>
      </c>
      <c r="K3" s="28">
        <v>10000</v>
      </c>
    </row>
    <row r="4" spans="1:11" ht="15">
      <c r="A4" s="222"/>
      <c r="B4" s="194" t="s">
        <v>4</v>
      </c>
      <c r="C4" s="133"/>
      <c r="D4" s="122">
        <v>3</v>
      </c>
      <c r="E4" s="77">
        <v>3</v>
      </c>
      <c r="F4" s="101"/>
      <c r="G4" s="88">
        <v>3</v>
      </c>
      <c r="H4" s="47">
        <v>3</v>
      </c>
      <c r="I4" s="101"/>
      <c r="J4" s="61">
        <v>3</v>
      </c>
      <c r="K4" s="29">
        <v>3</v>
      </c>
    </row>
    <row r="5" spans="1:11" ht="15">
      <c r="A5" s="222"/>
      <c r="B5" s="194" t="s">
        <v>5</v>
      </c>
      <c r="C5" s="133"/>
      <c r="D5" s="123">
        <v>0.05</v>
      </c>
      <c r="E5" s="78">
        <v>0.05</v>
      </c>
      <c r="F5" s="102"/>
      <c r="G5" s="89">
        <v>0.05</v>
      </c>
      <c r="H5" s="48">
        <v>0.05</v>
      </c>
      <c r="I5" s="102"/>
      <c r="J5" s="62">
        <v>0.05</v>
      </c>
      <c r="K5" s="30">
        <v>0.05</v>
      </c>
    </row>
    <row r="6" spans="1:11" ht="15">
      <c r="A6" s="222"/>
      <c r="B6" s="194" t="s">
        <v>6</v>
      </c>
      <c r="C6" s="133"/>
      <c r="D6" s="124">
        <v>250</v>
      </c>
      <c r="E6" s="79">
        <v>250</v>
      </c>
      <c r="F6" s="74"/>
      <c r="G6" s="90">
        <v>250</v>
      </c>
      <c r="H6" s="49">
        <v>250</v>
      </c>
      <c r="I6" s="74"/>
      <c r="J6" s="198">
        <v>312</v>
      </c>
      <c r="K6" s="199">
        <v>312</v>
      </c>
    </row>
    <row r="7" spans="1:11" ht="15">
      <c r="A7" s="222"/>
      <c r="B7" s="194" t="s">
        <v>7</v>
      </c>
      <c r="C7" s="133"/>
      <c r="D7" s="198">
        <v>8</v>
      </c>
      <c r="E7" s="203">
        <v>8</v>
      </c>
      <c r="F7" s="74"/>
      <c r="G7" s="198">
        <v>8</v>
      </c>
      <c r="H7" s="203">
        <v>8</v>
      </c>
      <c r="I7" s="74"/>
      <c r="J7" s="198">
        <v>24</v>
      </c>
      <c r="K7" s="199">
        <v>24</v>
      </c>
    </row>
    <row r="8" spans="1:11" ht="15">
      <c r="A8" s="222"/>
      <c r="B8" s="194" t="s">
        <v>8</v>
      </c>
      <c r="C8" s="133"/>
      <c r="D8" s="200">
        <v>0.94</v>
      </c>
      <c r="E8" s="202">
        <v>0.94</v>
      </c>
      <c r="F8" s="98"/>
      <c r="G8" s="200">
        <v>0.85</v>
      </c>
      <c r="H8" s="202">
        <v>0.85</v>
      </c>
      <c r="I8" s="98"/>
      <c r="J8" s="200">
        <v>0.7</v>
      </c>
      <c r="K8" s="201">
        <v>0.7</v>
      </c>
    </row>
    <row r="9" spans="1:11" ht="15">
      <c r="A9" s="222"/>
      <c r="B9" s="2"/>
      <c r="C9" s="133"/>
      <c r="D9" s="11"/>
      <c r="E9" s="11"/>
      <c r="F9" s="98"/>
      <c r="G9" s="22"/>
      <c r="H9" s="22"/>
      <c r="I9" s="74"/>
      <c r="J9" s="33"/>
      <c r="K9" s="116"/>
    </row>
    <row r="10" spans="1:11" ht="12.75">
      <c r="A10" s="222"/>
      <c r="C10" s="75"/>
      <c r="D10" s="12"/>
      <c r="E10" s="12"/>
      <c r="F10" s="75"/>
      <c r="G10" s="23"/>
      <c r="H10" s="23"/>
      <c r="I10" s="75"/>
      <c r="J10" s="33"/>
      <c r="K10" s="117"/>
    </row>
    <row r="11" spans="1:11" ht="15.75">
      <c r="A11" s="222"/>
      <c r="B11" s="193" t="s">
        <v>9</v>
      </c>
      <c r="C11" s="104"/>
      <c r="D11" s="59" t="s">
        <v>1</v>
      </c>
      <c r="E11" s="45" t="s">
        <v>2</v>
      </c>
      <c r="F11" s="99"/>
      <c r="G11" s="59" t="s">
        <v>1</v>
      </c>
      <c r="H11" s="45" t="s">
        <v>2</v>
      </c>
      <c r="I11" s="99"/>
      <c r="J11" s="59" t="s">
        <v>1</v>
      </c>
      <c r="K11" s="1" t="s">
        <v>2</v>
      </c>
    </row>
    <row r="12" spans="1:11" ht="15">
      <c r="A12" s="222"/>
      <c r="B12" s="194" t="s">
        <v>10</v>
      </c>
      <c r="C12" s="133"/>
      <c r="D12" s="124">
        <v>8</v>
      </c>
      <c r="E12" s="79">
        <v>4</v>
      </c>
      <c r="F12" s="74"/>
      <c r="G12" s="90">
        <v>8</v>
      </c>
      <c r="H12" s="49">
        <v>4</v>
      </c>
      <c r="I12" s="74"/>
      <c r="J12" s="63">
        <v>8</v>
      </c>
      <c r="K12" s="31">
        <v>4</v>
      </c>
    </row>
    <row r="13" spans="1:11" ht="15">
      <c r="A13" s="222"/>
      <c r="B13" s="194" t="s">
        <v>11</v>
      </c>
      <c r="C13" s="133"/>
      <c r="D13" s="124">
        <v>8</v>
      </c>
      <c r="E13" s="79">
        <v>8</v>
      </c>
      <c r="F13" s="74"/>
      <c r="G13" s="90">
        <v>8</v>
      </c>
      <c r="H13" s="49">
        <v>8</v>
      </c>
      <c r="I13" s="74"/>
      <c r="J13" s="63">
        <v>8</v>
      </c>
      <c r="K13" s="31">
        <v>8</v>
      </c>
    </row>
    <row r="14" spans="1:11" ht="15">
      <c r="A14" s="222"/>
      <c r="B14" s="194" t="s">
        <v>12</v>
      </c>
      <c r="C14" s="133"/>
      <c r="D14" s="124">
        <v>7.5</v>
      </c>
      <c r="E14" s="79">
        <v>7.5</v>
      </c>
      <c r="F14" s="74"/>
      <c r="G14" s="90">
        <v>7.5</v>
      </c>
      <c r="H14" s="49">
        <v>7.5</v>
      </c>
      <c r="I14" s="74"/>
      <c r="J14" s="63">
        <v>7.5</v>
      </c>
      <c r="K14" s="31">
        <v>7.5</v>
      </c>
    </row>
    <row r="15" spans="1:11" ht="15">
      <c r="A15" s="222"/>
      <c r="B15" s="194" t="s">
        <v>13</v>
      </c>
      <c r="C15" s="133"/>
      <c r="D15" s="125">
        <v>0.15</v>
      </c>
      <c r="E15" s="80">
        <v>0.15</v>
      </c>
      <c r="F15" s="103"/>
      <c r="G15" s="91">
        <v>0.15</v>
      </c>
      <c r="H15" s="50">
        <v>0.15</v>
      </c>
      <c r="I15" s="103"/>
      <c r="J15" s="64">
        <v>0.15</v>
      </c>
      <c r="K15" s="34">
        <v>0.15</v>
      </c>
    </row>
    <row r="16" spans="1:11" ht="12.75">
      <c r="A16" s="222"/>
      <c r="C16" s="75"/>
      <c r="D16" s="12"/>
      <c r="E16" s="12"/>
      <c r="F16" s="75"/>
      <c r="G16" s="23"/>
      <c r="H16" s="23"/>
      <c r="I16" s="75"/>
      <c r="J16" s="33"/>
      <c r="K16" s="116"/>
    </row>
    <row r="17" spans="1:11" ht="12.75">
      <c r="A17" s="222"/>
      <c r="C17" s="75"/>
      <c r="D17" s="12"/>
      <c r="E17" s="12"/>
      <c r="F17" s="75"/>
      <c r="G17" s="23"/>
      <c r="H17" s="23"/>
      <c r="I17" s="75"/>
      <c r="J17" s="33"/>
      <c r="K17" s="117"/>
    </row>
    <row r="18" spans="1:11" ht="15.75">
      <c r="A18" s="222"/>
      <c r="B18" s="193" t="s">
        <v>14</v>
      </c>
      <c r="C18" s="104"/>
      <c r="D18" s="59" t="s">
        <v>15</v>
      </c>
      <c r="E18" s="45" t="s">
        <v>16</v>
      </c>
      <c r="F18" s="99"/>
      <c r="G18" s="59" t="s">
        <v>15</v>
      </c>
      <c r="H18" s="45" t="s">
        <v>16</v>
      </c>
      <c r="I18" s="99"/>
      <c r="J18" s="59" t="s">
        <v>15</v>
      </c>
      <c r="K18" s="1" t="s">
        <v>16</v>
      </c>
    </row>
    <row r="19" spans="1:11" ht="15">
      <c r="A19" s="222"/>
      <c r="B19" s="194" t="s">
        <v>17</v>
      </c>
      <c r="C19" s="133"/>
      <c r="D19" s="204">
        <v>20.25</v>
      </c>
      <c r="E19" s="205">
        <v>19.32</v>
      </c>
      <c r="F19" s="100"/>
      <c r="G19" s="204">
        <v>20.25</v>
      </c>
      <c r="H19" s="205">
        <v>19.32</v>
      </c>
      <c r="I19" s="100"/>
      <c r="J19" s="204">
        <v>23.74</v>
      </c>
      <c r="K19" s="206">
        <v>22.65</v>
      </c>
    </row>
    <row r="20" spans="1:11" ht="15">
      <c r="A20" s="222"/>
      <c r="B20" s="194" t="s">
        <v>8</v>
      </c>
      <c r="C20" s="133"/>
      <c r="D20" s="200">
        <f>D8</f>
        <v>0.94</v>
      </c>
      <c r="E20" s="202">
        <f>E8</f>
        <v>0.94</v>
      </c>
      <c r="F20" s="98"/>
      <c r="G20" s="200">
        <f>G8</f>
        <v>0.85</v>
      </c>
      <c r="H20" s="202">
        <f>H8</f>
        <v>0.85</v>
      </c>
      <c r="I20" s="98"/>
      <c r="J20" s="200">
        <f>J8</f>
        <v>0.7</v>
      </c>
      <c r="K20" s="201">
        <f>K8</f>
        <v>0.7</v>
      </c>
    </row>
    <row r="21" spans="1:11" ht="15">
      <c r="A21" s="222"/>
      <c r="B21" s="194" t="s">
        <v>18</v>
      </c>
      <c r="C21" s="133"/>
      <c r="D21" s="121">
        <v>375</v>
      </c>
      <c r="E21" s="76">
        <v>375</v>
      </c>
      <c r="F21" s="100"/>
      <c r="G21" s="87">
        <v>375</v>
      </c>
      <c r="H21" s="46">
        <v>375</v>
      </c>
      <c r="I21" s="100"/>
      <c r="J21" s="60">
        <v>375</v>
      </c>
      <c r="K21" s="28">
        <v>375</v>
      </c>
    </row>
    <row r="22" spans="1:12" ht="12.75">
      <c r="A22" s="222"/>
      <c r="C22" s="75"/>
      <c r="D22" s="12"/>
      <c r="E22" s="12"/>
      <c r="F22" s="75"/>
      <c r="G22" s="23"/>
      <c r="H22" s="23"/>
      <c r="I22" s="75"/>
      <c r="J22" s="33"/>
      <c r="K22" s="33"/>
      <c r="L22" s="114"/>
    </row>
    <row r="23" spans="1:12" ht="12.75">
      <c r="A23" s="222"/>
      <c r="C23" s="75"/>
      <c r="D23" s="12"/>
      <c r="E23" s="14"/>
      <c r="F23" s="75"/>
      <c r="G23" s="23"/>
      <c r="H23" s="23"/>
      <c r="I23" s="75"/>
      <c r="J23" s="33"/>
      <c r="K23" s="33"/>
      <c r="L23" s="114"/>
    </row>
    <row r="24" spans="1:12" ht="15.75">
      <c r="A24" s="222"/>
      <c r="B24" s="193" t="s">
        <v>19</v>
      </c>
      <c r="C24" s="104"/>
      <c r="D24" s="59" t="s">
        <v>15</v>
      </c>
      <c r="E24" s="45" t="s">
        <v>16</v>
      </c>
      <c r="F24" s="104"/>
      <c r="G24" s="1" t="s">
        <v>15</v>
      </c>
      <c r="H24" s="45" t="s">
        <v>16</v>
      </c>
      <c r="I24" s="104"/>
      <c r="J24" s="1" t="s">
        <v>15</v>
      </c>
      <c r="K24" s="45" t="s">
        <v>16</v>
      </c>
      <c r="L24" s="114"/>
    </row>
    <row r="25" spans="1:11" ht="15">
      <c r="A25" s="222"/>
      <c r="B25" s="194" t="s">
        <v>20</v>
      </c>
      <c r="C25" s="133"/>
      <c r="D25" s="126">
        <v>0.07</v>
      </c>
      <c r="E25" s="81">
        <v>0.07</v>
      </c>
      <c r="F25" s="105"/>
      <c r="G25" s="92">
        <v>0.07</v>
      </c>
      <c r="H25" s="51">
        <v>0.07</v>
      </c>
      <c r="I25" s="105"/>
      <c r="J25" s="65">
        <v>0.07</v>
      </c>
      <c r="K25" s="35">
        <v>0.07</v>
      </c>
    </row>
    <row r="26" spans="1:11" ht="15">
      <c r="A26" s="222"/>
      <c r="B26" s="194" t="s">
        <v>22</v>
      </c>
      <c r="C26" s="133"/>
      <c r="D26" s="126">
        <v>0.12</v>
      </c>
      <c r="E26" s="81">
        <v>0.12</v>
      </c>
      <c r="F26" s="105"/>
      <c r="G26" s="92">
        <v>0.12</v>
      </c>
      <c r="H26" s="51">
        <v>0.12</v>
      </c>
      <c r="I26" s="105"/>
      <c r="J26" s="65">
        <v>0.12</v>
      </c>
      <c r="K26" s="35">
        <v>0.12</v>
      </c>
    </row>
    <row r="27" spans="1:11" ht="12.75">
      <c r="A27" s="222"/>
      <c r="C27" s="75"/>
      <c r="D27" s="12"/>
      <c r="E27" s="12"/>
      <c r="F27" s="75"/>
      <c r="G27" s="23"/>
      <c r="H27" s="23"/>
      <c r="I27" s="75"/>
      <c r="J27" s="33"/>
      <c r="K27" s="116"/>
    </row>
    <row r="28" spans="1:11" ht="12.75">
      <c r="A28" s="222"/>
      <c r="B28" s="3"/>
      <c r="C28" s="75"/>
      <c r="D28" s="12"/>
      <c r="E28" s="12"/>
      <c r="F28" s="75"/>
      <c r="G28" s="23"/>
      <c r="H28" s="23"/>
      <c r="I28" s="75"/>
      <c r="J28" s="33"/>
      <c r="K28" s="117"/>
    </row>
    <row r="29" spans="1:11" ht="15.75">
      <c r="A29" s="222"/>
      <c r="B29" s="193" t="s">
        <v>23</v>
      </c>
      <c r="C29" s="104"/>
      <c r="D29" s="59" t="s">
        <v>24</v>
      </c>
      <c r="E29" s="45" t="s">
        <v>24</v>
      </c>
      <c r="F29" s="99"/>
      <c r="G29" s="59" t="s">
        <v>24</v>
      </c>
      <c r="H29" s="45" t="s">
        <v>24</v>
      </c>
      <c r="I29" s="99"/>
      <c r="J29" s="59" t="s">
        <v>24</v>
      </c>
      <c r="K29" s="1" t="s">
        <v>24</v>
      </c>
    </row>
    <row r="30" spans="1:11" ht="15">
      <c r="A30" s="222"/>
      <c r="B30" s="195" t="s">
        <v>28</v>
      </c>
      <c r="C30" s="133"/>
      <c r="D30" s="124">
        <v>33</v>
      </c>
      <c r="E30" s="79">
        <f>D30</f>
        <v>33</v>
      </c>
      <c r="F30" s="74"/>
      <c r="G30" s="90">
        <v>33</v>
      </c>
      <c r="H30" s="49">
        <f>G30</f>
        <v>33</v>
      </c>
      <c r="I30" s="74"/>
      <c r="J30" s="63">
        <v>33</v>
      </c>
      <c r="K30" s="31">
        <f>J30</f>
        <v>33</v>
      </c>
    </row>
    <row r="31" spans="1:11" ht="15">
      <c r="A31" s="222"/>
      <c r="B31" s="195" t="s">
        <v>29</v>
      </c>
      <c r="C31" s="133"/>
      <c r="D31" s="124">
        <v>15</v>
      </c>
      <c r="E31" s="79">
        <f>D31</f>
        <v>15</v>
      </c>
      <c r="F31" s="74"/>
      <c r="G31" s="90">
        <v>15</v>
      </c>
      <c r="H31" s="49">
        <f>G31</f>
        <v>15</v>
      </c>
      <c r="I31" s="74"/>
      <c r="J31" s="63">
        <v>15</v>
      </c>
      <c r="K31" s="31">
        <f>J31</f>
        <v>15</v>
      </c>
    </row>
    <row r="32" spans="1:11" ht="15">
      <c r="A32" s="222"/>
      <c r="B32" s="195" t="s">
        <v>30</v>
      </c>
      <c r="C32" s="133"/>
      <c r="D32" s="124">
        <v>19</v>
      </c>
      <c r="E32" s="79">
        <f>D32</f>
        <v>19</v>
      </c>
      <c r="F32" s="74"/>
      <c r="G32" s="90">
        <v>19</v>
      </c>
      <c r="H32" s="49">
        <f>G32</f>
        <v>19</v>
      </c>
      <c r="I32" s="74"/>
      <c r="J32" s="63">
        <v>19</v>
      </c>
      <c r="K32" s="31">
        <f>J32</f>
        <v>19</v>
      </c>
    </row>
    <row r="33" spans="1:11" ht="15">
      <c r="A33" s="222"/>
      <c r="B33" s="195" t="s">
        <v>31</v>
      </c>
      <c r="C33" s="133"/>
      <c r="D33" s="124">
        <f>SUM(D30:D32)</f>
        <v>67</v>
      </c>
      <c r="E33" s="79">
        <f>D33</f>
        <v>67</v>
      </c>
      <c r="F33" s="74"/>
      <c r="G33" s="90">
        <f>SUM(G30:G32)</f>
        <v>67</v>
      </c>
      <c r="H33" s="49">
        <f>G33</f>
        <v>67</v>
      </c>
      <c r="I33" s="74"/>
      <c r="J33" s="63">
        <f>SUM(J30:J32)</f>
        <v>67</v>
      </c>
      <c r="K33" s="31">
        <f>J33</f>
        <v>67</v>
      </c>
    </row>
    <row r="34" spans="1:11" ht="15.75">
      <c r="A34" s="222"/>
      <c r="B34" s="196" t="s">
        <v>25</v>
      </c>
      <c r="C34" s="99"/>
      <c r="D34" s="59" t="s">
        <v>33</v>
      </c>
      <c r="E34" s="45" t="s">
        <v>33</v>
      </c>
      <c r="F34" s="99"/>
      <c r="G34" s="59" t="s">
        <v>33</v>
      </c>
      <c r="H34" s="45" t="s">
        <v>33</v>
      </c>
      <c r="I34" s="99"/>
      <c r="J34" s="59" t="s">
        <v>33</v>
      </c>
      <c r="K34" s="1" t="s">
        <v>33</v>
      </c>
    </row>
    <row r="35" spans="1:11" ht="15">
      <c r="A35" s="222"/>
      <c r="B35" s="195" t="s">
        <v>28</v>
      </c>
      <c r="C35" s="133"/>
      <c r="D35" s="198">
        <v>8</v>
      </c>
      <c r="E35" s="203">
        <f>D35</f>
        <v>8</v>
      </c>
      <c r="F35" s="74"/>
      <c r="G35" s="198">
        <v>18</v>
      </c>
      <c r="H35" s="203">
        <f>G35</f>
        <v>18</v>
      </c>
      <c r="I35" s="74"/>
      <c r="J35" s="198">
        <v>18</v>
      </c>
      <c r="K35" s="199">
        <f>J35</f>
        <v>18</v>
      </c>
    </row>
    <row r="36" spans="1:11" ht="15">
      <c r="A36" s="222"/>
      <c r="B36" s="195" t="s">
        <v>29</v>
      </c>
      <c r="C36" s="133"/>
      <c r="D36" s="198">
        <v>5</v>
      </c>
      <c r="E36" s="203">
        <f>D36</f>
        <v>5</v>
      </c>
      <c r="F36" s="74"/>
      <c r="G36" s="198">
        <v>18</v>
      </c>
      <c r="H36" s="203">
        <f>G36</f>
        <v>18</v>
      </c>
      <c r="I36" s="74"/>
      <c r="J36" s="198">
        <v>18</v>
      </c>
      <c r="K36" s="199">
        <f>J36</f>
        <v>18</v>
      </c>
    </row>
    <row r="37" spans="1:11" ht="15">
      <c r="A37" s="222"/>
      <c r="B37" s="195" t="s">
        <v>30</v>
      </c>
      <c r="C37" s="133"/>
      <c r="D37" s="198">
        <v>8</v>
      </c>
      <c r="E37" s="203">
        <f>D37</f>
        <v>8</v>
      </c>
      <c r="F37" s="74"/>
      <c r="G37" s="198">
        <v>18</v>
      </c>
      <c r="H37" s="203">
        <f>G37</f>
        <v>18</v>
      </c>
      <c r="I37" s="74"/>
      <c r="J37" s="198">
        <v>18</v>
      </c>
      <c r="K37" s="199">
        <f>J37</f>
        <v>18</v>
      </c>
    </row>
    <row r="38" spans="1:11" ht="15">
      <c r="A38" s="222"/>
      <c r="B38" s="195" t="s">
        <v>31</v>
      </c>
      <c r="C38" s="133"/>
      <c r="D38" s="207">
        <f>SUM(D35:D37)</f>
        <v>21</v>
      </c>
      <c r="E38" s="208">
        <f>D38</f>
        <v>21</v>
      </c>
      <c r="F38" s="106"/>
      <c r="G38" s="207">
        <f>SUM(G35:G37)</f>
        <v>54</v>
      </c>
      <c r="H38" s="208">
        <f>SUM(H35:H37)</f>
        <v>54</v>
      </c>
      <c r="I38" s="106"/>
      <c r="J38" s="207">
        <f>SUM(J35:J37)</f>
        <v>54</v>
      </c>
      <c r="K38" s="209">
        <f>J38</f>
        <v>54</v>
      </c>
    </row>
    <row r="39" spans="1:11" ht="15.75">
      <c r="A39" s="222"/>
      <c r="B39" s="196" t="s">
        <v>26</v>
      </c>
      <c r="C39" s="99"/>
      <c r="D39" s="59" t="s">
        <v>33</v>
      </c>
      <c r="E39" s="45" t="s">
        <v>33</v>
      </c>
      <c r="F39" s="99"/>
      <c r="G39" s="59" t="s">
        <v>33</v>
      </c>
      <c r="H39" s="45" t="s">
        <v>33</v>
      </c>
      <c r="I39" s="99"/>
      <c r="J39" s="59" t="s">
        <v>33</v>
      </c>
      <c r="K39" s="1" t="s">
        <v>33</v>
      </c>
    </row>
    <row r="40" spans="1:11" ht="15">
      <c r="A40" s="222"/>
      <c r="B40" s="195" t="s">
        <v>28</v>
      </c>
      <c r="C40" s="133"/>
      <c r="D40" s="124">
        <v>40</v>
      </c>
      <c r="E40" s="79">
        <v>40</v>
      </c>
      <c r="F40" s="74"/>
      <c r="G40" s="90">
        <v>40</v>
      </c>
      <c r="H40" s="49">
        <f>G40</f>
        <v>40</v>
      </c>
      <c r="I40" s="74"/>
      <c r="J40" s="63">
        <v>40</v>
      </c>
      <c r="K40" s="31">
        <f>J40</f>
        <v>40</v>
      </c>
    </row>
    <row r="41" spans="1:11" ht="15">
      <c r="A41" s="222"/>
      <c r="B41" s="195" t="s">
        <v>29</v>
      </c>
      <c r="C41" s="133"/>
      <c r="D41" s="124">
        <v>18</v>
      </c>
      <c r="E41" s="79">
        <v>18</v>
      </c>
      <c r="F41" s="74"/>
      <c r="G41" s="90">
        <v>18</v>
      </c>
      <c r="H41" s="49">
        <f>G41</f>
        <v>18</v>
      </c>
      <c r="I41" s="74"/>
      <c r="J41" s="63">
        <v>18</v>
      </c>
      <c r="K41" s="31">
        <f>J41</f>
        <v>18</v>
      </c>
    </row>
    <row r="42" spans="1:11" ht="15">
      <c r="A42" s="222"/>
      <c r="B42" s="195" t="s">
        <v>30</v>
      </c>
      <c r="C42" s="133"/>
      <c r="D42" s="124">
        <v>22</v>
      </c>
      <c r="E42" s="79">
        <v>22</v>
      </c>
      <c r="F42" s="74"/>
      <c r="G42" s="90">
        <v>22</v>
      </c>
      <c r="H42" s="49">
        <f>G42</f>
        <v>22</v>
      </c>
      <c r="I42" s="74"/>
      <c r="J42" s="63">
        <v>22</v>
      </c>
      <c r="K42" s="31">
        <f>J42</f>
        <v>22</v>
      </c>
    </row>
    <row r="43" spans="1:11" ht="15">
      <c r="A43" s="222"/>
      <c r="B43" s="195" t="s">
        <v>31</v>
      </c>
      <c r="C43" s="133"/>
      <c r="D43" s="127">
        <f>SUM(D40:D42)</f>
        <v>80</v>
      </c>
      <c r="E43" s="82">
        <f>SUM(E40:E42)</f>
        <v>80</v>
      </c>
      <c r="F43" s="106"/>
      <c r="G43" s="93">
        <f>SUM(G40:G42)</f>
        <v>80</v>
      </c>
      <c r="H43" s="52">
        <f>G43</f>
        <v>80</v>
      </c>
      <c r="I43" s="106"/>
      <c r="J43" s="112">
        <f>SUM(J40:J42)</f>
        <v>80</v>
      </c>
      <c r="K43" s="37">
        <f>J43</f>
        <v>80</v>
      </c>
    </row>
    <row r="44" spans="1:11" ht="15.75">
      <c r="A44" s="222"/>
      <c r="B44" s="196" t="s">
        <v>27</v>
      </c>
      <c r="C44" s="99"/>
      <c r="D44" s="59" t="s">
        <v>33</v>
      </c>
      <c r="E44" s="45" t="s">
        <v>33</v>
      </c>
      <c r="F44" s="99"/>
      <c r="G44" s="59" t="s">
        <v>33</v>
      </c>
      <c r="H44" s="45" t="s">
        <v>33</v>
      </c>
      <c r="I44" s="99"/>
      <c r="J44" s="59" t="s">
        <v>33</v>
      </c>
      <c r="K44" s="1" t="s">
        <v>33</v>
      </c>
    </row>
    <row r="45" spans="1:11" ht="15">
      <c r="A45" s="222"/>
      <c r="B45" s="195" t="s">
        <v>28</v>
      </c>
      <c r="C45" s="133"/>
      <c r="D45" s="207">
        <f>D35+D40</f>
        <v>48</v>
      </c>
      <c r="E45" s="208">
        <f>E35+E40</f>
        <v>48</v>
      </c>
      <c r="F45" s="106"/>
      <c r="G45" s="207">
        <f>G35+G40</f>
        <v>58</v>
      </c>
      <c r="H45" s="208">
        <f>H35+H40</f>
        <v>58</v>
      </c>
      <c r="I45" s="106"/>
      <c r="J45" s="207">
        <f>J35+J40</f>
        <v>58</v>
      </c>
      <c r="K45" s="209">
        <f>J45</f>
        <v>58</v>
      </c>
    </row>
    <row r="46" spans="1:11" ht="15">
      <c r="A46" s="222"/>
      <c r="B46" s="195" t="s">
        <v>29</v>
      </c>
      <c r="C46" s="133"/>
      <c r="D46" s="207">
        <f>+D36+D41</f>
        <v>23</v>
      </c>
      <c r="E46" s="208">
        <f>+E36+E41</f>
        <v>23</v>
      </c>
      <c r="F46" s="106"/>
      <c r="G46" s="207">
        <f>+G36+G41</f>
        <v>36</v>
      </c>
      <c r="H46" s="208">
        <f>+H36+H41</f>
        <v>36</v>
      </c>
      <c r="I46" s="106"/>
      <c r="J46" s="207">
        <f>+J36+J41</f>
        <v>36</v>
      </c>
      <c r="K46" s="209">
        <f>J46</f>
        <v>36</v>
      </c>
    </row>
    <row r="47" spans="1:11" ht="15">
      <c r="A47" s="222"/>
      <c r="B47" s="195" t="s">
        <v>30</v>
      </c>
      <c r="C47" s="133"/>
      <c r="D47" s="207">
        <f>+D37+D42</f>
        <v>30</v>
      </c>
      <c r="E47" s="208">
        <f>+E37+E42</f>
        <v>30</v>
      </c>
      <c r="F47" s="106"/>
      <c r="G47" s="207">
        <f>+G37+G42</f>
        <v>40</v>
      </c>
      <c r="H47" s="208">
        <f>+H37+H42</f>
        <v>40</v>
      </c>
      <c r="I47" s="106"/>
      <c r="J47" s="207">
        <f>+J37+J42</f>
        <v>40</v>
      </c>
      <c r="K47" s="209">
        <f>J47</f>
        <v>40</v>
      </c>
    </row>
    <row r="48" spans="1:11" ht="15">
      <c r="A48" s="222"/>
      <c r="B48" s="195" t="s">
        <v>31</v>
      </c>
      <c r="C48" s="133"/>
      <c r="D48" s="207">
        <f>SUM(D45:D47)</f>
        <v>101</v>
      </c>
      <c r="E48" s="208">
        <f>SUM(E45:E47)</f>
        <v>101</v>
      </c>
      <c r="F48" s="106"/>
      <c r="G48" s="207">
        <f>SUM(G45:G47)</f>
        <v>134</v>
      </c>
      <c r="H48" s="208">
        <f>SUM(H45:H47)</f>
        <v>134</v>
      </c>
      <c r="I48" s="106"/>
      <c r="J48" s="207">
        <f>SUM(J45:J47)</f>
        <v>134</v>
      </c>
      <c r="K48" s="209">
        <f>J48</f>
        <v>134</v>
      </c>
    </row>
    <row r="49" spans="1:12" ht="12.75">
      <c r="A49" s="222"/>
      <c r="C49" s="75"/>
      <c r="D49" s="12"/>
      <c r="E49" s="12"/>
      <c r="F49" s="75"/>
      <c r="G49" s="23"/>
      <c r="H49" s="23"/>
      <c r="I49" s="75"/>
      <c r="J49" s="33"/>
      <c r="K49" s="33"/>
      <c r="L49" s="114"/>
    </row>
    <row r="50" spans="1:11" ht="15">
      <c r="A50" s="222"/>
      <c r="B50" s="197" t="s">
        <v>32</v>
      </c>
      <c r="C50" s="134"/>
      <c r="D50" s="128">
        <f>(D33/D48)*60</f>
        <v>39.801980198019805</v>
      </c>
      <c r="E50" s="83">
        <f>(E33/E48)*60</f>
        <v>39.801980198019805</v>
      </c>
      <c r="F50" s="107"/>
      <c r="G50" s="94">
        <f>(G33/G48)*60</f>
        <v>30</v>
      </c>
      <c r="H50" s="53">
        <f>(H33/H48)*60</f>
        <v>30</v>
      </c>
      <c r="I50" s="107"/>
      <c r="J50" s="67">
        <f>(J33/J48)*60</f>
        <v>30</v>
      </c>
      <c r="K50" s="38">
        <f>(K33/K48)*60</f>
        <v>30</v>
      </c>
    </row>
    <row r="51" spans="3:12" s="210" customFormat="1" ht="12.75">
      <c r="C51" s="211"/>
      <c r="D51" s="212"/>
      <c r="E51" s="212"/>
      <c r="F51" s="211"/>
      <c r="G51" s="213"/>
      <c r="H51" s="213"/>
      <c r="I51" s="211"/>
      <c r="J51" s="214"/>
      <c r="K51" s="214"/>
      <c r="L51" s="215"/>
    </row>
    <row r="52" spans="1:11" ht="15.75" customHeight="1">
      <c r="A52" s="218" t="s">
        <v>70</v>
      </c>
      <c r="B52" s="193" t="s">
        <v>57</v>
      </c>
      <c r="C52" s="104"/>
      <c r="D52" s="59" t="s">
        <v>1</v>
      </c>
      <c r="E52" s="45" t="s">
        <v>2</v>
      </c>
      <c r="F52" s="99"/>
      <c r="G52" s="59" t="s">
        <v>1</v>
      </c>
      <c r="H52" s="45" t="s">
        <v>2</v>
      </c>
      <c r="I52" s="99"/>
      <c r="J52" s="59" t="s">
        <v>1</v>
      </c>
      <c r="K52" s="1" t="s">
        <v>2</v>
      </c>
    </row>
    <row r="53" spans="1:11" ht="15">
      <c r="A53" s="218"/>
      <c r="B53" s="194" t="s">
        <v>38</v>
      </c>
      <c r="C53" s="133"/>
      <c r="D53" s="125">
        <f>+D3/D4</f>
        <v>10000</v>
      </c>
      <c r="E53" s="80">
        <f>+E3/E4</f>
        <v>3333.3333333333335</v>
      </c>
      <c r="F53" s="103"/>
      <c r="G53" s="91">
        <f>+G3/G4</f>
        <v>10000</v>
      </c>
      <c r="H53" s="50">
        <f>+H3/H4</f>
        <v>3333.3333333333335</v>
      </c>
      <c r="I53" s="103"/>
      <c r="J53" s="64">
        <f>+J3/J4</f>
        <v>10000</v>
      </c>
      <c r="K53" s="34">
        <f>+K3/K4</f>
        <v>3333.3333333333335</v>
      </c>
    </row>
    <row r="54" spans="1:11" ht="15">
      <c r="A54" s="218"/>
      <c r="B54" s="194" t="s">
        <v>39</v>
      </c>
      <c r="C54" s="133"/>
      <c r="D54" s="125">
        <f>+D53*(1+D5)</f>
        <v>10500</v>
      </c>
      <c r="E54" s="80">
        <f>+E53*(1+E5)</f>
        <v>3500.0000000000005</v>
      </c>
      <c r="F54" s="103"/>
      <c r="G54" s="91">
        <f>+G53*(1+G5)</f>
        <v>10500</v>
      </c>
      <c r="H54" s="50">
        <f>+H53*(1+H5)</f>
        <v>3500.0000000000005</v>
      </c>
      <c r="I54" s="103"/>
      <c r="J54" s="64">
        <f>+J53*(1+J5)</f>
        <v>10500</v>
      </c>
      <c r="K54" s="34">
        <f>+K53*(1+K5)</f>
        <v>3500.0000000000005</v>
      </c>
    </row>
    <row r="55" spans="1:11" ht="15">
      <c r="A55" s="218"/>
      <c r="B55" s="194" t="s">
        <v>40</v>
      </c>
      <c r="C55" s="133"/>
      <c r="D55" s="122">
        <f>D50</f>
        <v>39.801980198019805</v>
      </c>
      <c r="E55" s="77">
        <f>D50</f>
        <v>39.801980198019805</v>
      </c>
      <c r="F55" s="101"/>
      <c r="G55" s="88">
        <f>G50</f>
        <v>30</v>
      </c>
      <c r="H55" s="47">
        <f>G50</f>
        <v>30</v>
      </c>
      <c r="I55" s="101"/>
      <c r="J55" s="61">
        <f>J50</f>
        <v>30</v>
      </c>
      <c r="K55" s="29">
        <f>J50</f>
        <v>30</v>
      </c>
    </row>
    <row r="56" spans="1:11" ht="15">
      <c r="A56" s="218"/>
      <c r="B56" s="194" t="s">
        <v>41</v>
      </c>
      <c r="C56" s="133"/>
      <c r="D56" s="125">
        <f>D54/(D6*D7)</f>
        <v>5.25</v>
      </c>
      <c r="E56" s="80">
        <f>E54/(E6*E7)</f>
        <v>1.7500000000000002</v>
      </c>
      <c r="F56" s="103"/>
      <c r="G56" s="91">
        <f>G54/(G6*G7)</f>
        <v>5.25</v>
      </c>
      <c r="H56" s="50">
        <f>H54/(H6*H7)</f>
        <v>1.7500000000000002</v>
      </c>
      <c r="I56" s="103"/>
      <c r="J56" s="64">
        <f>J54/(J6*J7)</f>
        <v>1.4022435897435896</v>
      </c>
      <c r="K56" s="34">
        <f>K54/(K6*K7)</f>
        <v>0.46741452991453</v>
      </c>
    </row>
    <row r="57" spans="1:11" ht="15">
      <c r="A57" s="218"/>
      <c r="B57" s="194" t="s">
        <v>42</v>
      </c>
      <c r="C57" s="133"/>
      <c r="D57" s="125">
        <f>D56/D55</f>
        <v>0.13190298507462686</v>
      </c>
      <c r="E57" s="80">
        <f>E56/E55</f>
        <v>0.043967661691542294</v>
      </c>
      <c r="F57" s="103"/>
      <c r="G57" s="91">
        <f>G56/G55</f>
        <v>0.175</v>
      </c>
      <c r="H57" s="50">
        <f>H56/H55</f>
        <v>0.05833333333333334</v>
      </c>
      <c r="I57" s="103"/>
      <c r="J57" s="64">
        <f>J56/J55</f>
        <v>0.046741452991452985</v>
      </c>
      <c r="K57" s="34">
        <f>K56/K55</f>
        <v>0.015580484330484333</v>
      </c>
    </row>
    <row r="58" spans="1:11" ht="15">
      <c r="A58" s="218"/>
      <c r="B58" s="194" t="s">
        <v>43</v>
      </c>
      <c r="C58" s="133"/>
      <c r="D58" s="129">
        <f>D57/D8</f>
        <v>0.1403223245474754</v>
      </c>
      <c r="E58" s="84">
        <f>E57/E8</f>
        <v>0.0467741081824918</v>
      </c>
      <c r="F58" s="108"/>
      <c r="G58" s="95">
        <f>G57/G8</f>
        <v>0.20588235294117646</v>
      </c>
      <c r="H58" s="54">
        <f>H57/H8</f>
        <v>0.06862745098039216</v>
      </c>
      <c r="I58" s="108"/>
      <c r="J58" s="68">
        <f>J57/J8</f>
        <v>0.06677350427350427</v>
      </c>
      <c r="K58" s="39">
        <f>K57/K8</f>
        <v>0.022257834757834764</v>
      </c>
    </row>
    <row r="59" spans="1:11" ht="12.75">
      <c r="A59" s="218"/>
      <c r="C59" s="75"/>
      <c r="D59" s="12"/>
      <c r="E59" s="12"/>
      <c r="F59" s="75"/>
      <c r="G59" s="23"/>
      <c r="H59" s="23"/>
      <c r="I59" s="75"/>
      <c r="J59" s="33"/>
      <c r="K59" s="66"/>
    </row>
    <row r="60" spans="1:11" ht="15.75">
      <c r="A60" s="218"/>
      <c r="B60" s="193" t="s">
        <v>58</v>
      </c>
      <c r="C60" s="104"/>
      <c r="D60" s="59" t="s">
        <v>1</v>
      </c>
      <c r="E60" s="45" t="s">
        <v>2</v>
      </c>
      <c r="F60" s="99"/>
      <c r="G60" s="59" t="s">
        <v>1</v>
      </c>
      <c r="H60" s="45" t="s">
        <v>2</v>
      </c>
      <c r="I60" s="99"/>
      <c r="J60" s="59" t="s">
        <v>1</v>
      </c>
      <c r="K60" s="1" t="s">
        <v>2</v>
      </c>
    </row>
    <row r="61" spans="1:11" ht="15">
      <c r="A61" s="218"/>
      <c r="B61" s="194" t="s">
        <v>45</v>
      </c>
      <c r="C61" s="133"/>
      <c r="D61" s="125">
        <f>D12*D13*D15</f>
        <v>9.6</v>
      </c>
      <c r="E61" s="80">
        <f>E12*E13*E15</f>
        <v>4.8</v>
      </c>
      <c r="F61" s="103"/>
      <c r="G61" s="91">
        <f>G12*G13*G15</f>
        <v>9.6</v>
      </c>
      <c r="H61" s="50">
        <f>H12*H13*H15</f>
        <v>4.8</v>
      </c>
      <c r="I61" s="103"/>
      <c r="J61" s="64">
        <f>J12*J13*J15</f>
        <v>9.6</v>
      </c>
      <c r="K61" s="34">
        <f>K12*K13*K15</f>
        <v>4.8</v>
      </c>
    </row>
    <row r="62" spans="1:11" ht="15">
      <c r="A62" s="218"/>
      <c r="B62" s="194" t="s">
        <v>46</v>
      </c>
      <c r="C62" s="133"/>
      <c r="D62" s="130">
        <f>D14*D50</f>
        <v>298.51485148514854</v>
      </c>
      <c r="E62" s="85">
        <f>E14*E50</f>
        <v>298.51485148514854</v>
      </c>
      <c r="F62" s="109"/>
      <c r="G62" s="96">
        <f>G14*G50</f>
        <v>225</v>
      </c>
      <c r="H62" s="55">
        <f>H14*H50</f>
        <v>225</v>
      </c>
      <c r="I62" s="109"/>
      <c r="J62" s="69">
        <f>J14*J50</f>
        <v>225</v>
      </c>
      <c r="K62" s="40">
        <f>K14*K50</f>
        <v>225</v>
      </c>
    </row>
    <row r="63" spans="1:11" ht="15">
      <c r="A63" s="218"/>
      <c r="B63" s="194" t="s">
        <v>47</v>
      </c>
      <c r="C63" s="133"/>
      <c r="D63" s="129">
        <f>D61/D62</f>
        <v>0.0321592039800995</v>
      </c>
      <c r="E63" s="84">
        <f>E61/E62</f>
        <v>0.01607960199004975</v>
      </c>
      <c r="F63" s="108"/>
      <c r="G63" s="95">
        <f>G61/G62</f>
        <v>0.042666666666666665</v>
      </c>
      <c r="H63" s="54">
        <f>H61/H62</f>
        <v>0.021333333333333333</v>
      </c>
      <c r="I63" s="108"/>
      <c r="J63" s="68">
        <f>J61/J62</f>
        <v>0.042666666666666665</v>
      </c>
      <c r="K63" s="39">
        <f>K61/K62</f>
        <v>0.021333333333333333</v>
      </c>
    </row>
    <row r="64" spans="1:12" ht="12.75">
      <c r="A64" s="218"/>
      <c r="C64" s="75"/>
      <c r="D64" s="12"/>
      <c r="E64" s="12"/>
      <c r="F64" s="75"/>
      <c r="G64" s="23"/>
      <c r="H64" s="23"/>
      <c r="I64" s="75"/>
      <c r="J64" s="33"/>
      <c r="K64" s="33"/>
      <c r="L64" s="114"/>
    </row>
    <row r="65" spans="1:11" ht="15.75">
      <c r="A65" s="218"/>
      <c r="B65" s="193" t="s">
        <v>59</v>
      </c>
      <c r="C65" s="104"/>
      <c r="D65" s="59" t="s">
        <v>1</v>
      </c>
      <c r="E65" s="45" t="s">
        <v>2</v>
      </c>
      <c r="F65" s="99"/>
      <c r="G65" s="59" t="s">
        <v>1</v>
      </c>
      <c r="H65" s="45" t="s">
        <v>2</v>
      </c>
      <c r="I65" s="99"/>
      <c r="J65" s="59" t="s">
        <v>1</v>
      </c>
      <c r="K65" s="1" t="s">
        <v>2</v>
      </c>
    </row>
    <row r="66" spans="1:11" ht="15">
      <c r="A66" s="218"/>
      <c r="B66" s="194" t="s">
        <v>42</v>
      </c>
      <c r="C66" s="133"/>
      <c r="D66" s="125">
        <f>D19/D50</f>
        <v>0.5087686567164179</v>
      </c>
      <c r="E66" s="80">
        <f>E19/E50</f>
        <v>0.4854029850746268</v>
      </c>
      <c r="F66" s="103"/>
      <c r="G66" s="91">
        <f>G19/G50</f>
        <v>0.675</v>
      </c>
      <c r="H66" s="50">
        <f>H19/H50</f>
        <v>0.644</v>
      </c>
      <c r="I66" s="103"/>
      <c r="J66" s="64">
        <f>J19/J50</f>
        <v>0.7913333333333333</v>
      </c>
      <c r="K66" s="34">
        <f>K19/K50</f>
        <v>0.755</v>
      </c>
    </row>
    <row r="67" spans="1:11" ht="15">
      <c r="A67" s="218"/>
      <c r="B67" s="194" t="s">
        <v>49</v>
      </c>
      <c r="C67" s="133"/>
      <c r="D67" s="129">
        <f>D66/D20</f>
        <v>0.5412432518259765</v>
      </c>
      <c r="E67" s="84">
        <f>E66/E20</f>
        <v>0.5163861543347094</v>
      </c>
      <c r="F67" s="108"/>
      <c r="G67" s="95">
        <f>G66/G20</f>
        <v>0.7941176470588236</v>
      </c>
      <c r="H67" s="54">
        <f>H66/H20</f>
        <v>0.7576470588235295</v>
      </c>
      <c r="I67" s="108"/>
      <c r="J67" s="68">
        <f>J66/J20</f>
        <v>1.1304761904761906</v>
      </c>
      <c r="K67" s="39">
        <f>K66/K20</f>
        <v>1.0785714285714287</v>
      </c>
    </row>
    <row r="68" spans="1:11" ht="15">
      <c r="A68" s="218"/>
      <c r="B68" s="194" t="s">
        <v>50</v>
      </c>
      <c r="C68" s="133"/>
      <c r="D68" s="129">
        <f>D21/(D6*D7*D50)</f>
        <v>0.004710820895522388</v>
      </c>
      <c r="E68" s="84">
        <f>E21/(E6*E7*E50)</f>
        <v>0.004710820895522388</v>
      </c>
      <c r="F68" s="108"/>
      <c r="G68" s="95">
        <f>G21/(G6*G7*G50)</f>
        <v>0.00625</v>
      </c>
      <c r="H68" s="54">
        <f>H21/(H6*H7*H50)</f>
        <v>0.00625</v>
      </c>
      <c r="I68" s="108"/>
      <c r="J68" s="68">
        <f>J21/(J6*J7*J50)</f>
        <v>0.0016693376068376068</v>
      </c>
      <c r="K68" s="39">
        <f>K21/(K6*K7*K50)</f>
        <v>0.0016693376068376068</v>
      </c>
    </row>
    <row r="69" spans="1:12" ht="12.75">
      <c r="A69" s="218"/>
      <c r="C69" s="75"/>
      <c r="D69" s="12"/>
      <c r="E69" s="12"/>
      <c r="F69" s="75"/>
      <c r="G69" s="23"/>
      <c r="H69" s="23"/>
      <c r="I69" s="75"/>
      <c r="J69" s="33"/>
      <c r="K69" s="33"/>
      <c r="L69" s="114"/>
    </row>
    <row r="70" spans="1:11" ht="15.75">
      <c r="A70" s="218"/>
      <c r="B70" s="193" t="s">
        <v>51</v>
      </c>
      <c r="C70" s="104"/>
      <c r="D70" s="59" t="s">
        <v>1</v>
      </c>
      <c r="E70" s="45" t="s">
        <v>2</v>
      </c>
      <c r="F70" s="99"/>
      <c r="G70" s="59" t="s">
        <v>1</v>
      </c>
      <c r="H70" s="45" t="s">
        <v>2</v>
      </c>
      <c r="I70" s="99"/>
      <c r="J70" s="59" t="s">
        <v>1</v>
      </c>
      <c r="K70" s="1" t="s">
        <v>2</v>
      </c>
    </row>
    <row r="71" spans="1:11" ht="15">
      <c r="A71" s="218"/>
      <c r="B71" s="194" t="s">
        <v>52</v>
      </c>
      <c r="C71" s="133"/>
      <c r="D71" s="131">
        <f>D25*(D58+D63+D67+D68)</f>
        <v>0.050290492087435176</v>
      </c>
      <c r="E71" s="86">
        <f>E25*(E58+E63+E67+E68)</f>
        <v>0.04087654797819414</v>
      </c>
      <c r="F71" s="110"/>
      <c r="G71" s="97">
        <f>G25*(G58+G63+G67+G68)</f>
        <v>0.07342416666666668</v>
      </c>
      <c r="H71" s="56">
        <f>H25*(H58+H63+H67+H68)</f>
        <v>0.05977004901960785</v>
      </c>
      <c r="I71" s="110"/>
      <c r="J71" s="70">
        <f>J25*(J58+J63+J67+J68)</f>
        <v>0.08691099893162395</v>
      </c>
      <c r="K71" s="41">
        <f>K25*(K58+K63+K67+K68)</f>
        <v>0.0786682353988604</v>
      </c>
    </row>
    <row r="72" spans="1:11" ht="15">
      <c r="A72" s="218"/>
      <c r="B72" s="194" t="s">
        <v>53</v>
      </c>
      <c r="C72" s="133"/>
      <c r="D72" s="131">
        <f>D26*(D58+D63+D67+D68+D71)</f>
        <v>0.09224713120038108</v>
      </c>
      <c r="E72" s="86">
        <f>E26*(E58+E63+E67+E68+E71)</f>
        <v>0.07497926800571611</v>
      </c>
      <c r="F72" s="110"/>
      <c r="G72" s="97">
        <f>G26*(G58+G63+G67+G68+G71)</f>
        <v>0.1346809</v>
      </c>
      <c r="H72" s="56">
        <f>H26*(H58+H63+H67+H68+H71)</f>
        <v>0.10963534705882352</v>
      </c>
      <c r="I72" s="110"/>
      <c r="J72" s="70">
        <f>J26*(J58+J63+J67+J68+J71)</f>
        <v>0.15941960375457875</v>
      </c>
      <c r="K72" s="41">
        <f>K26*(K58+K63+K67+K68+K71)</f>
        <v>0.14430002036019535</v>
      </c>
    </row>
    <row r="73" spans="1:11" ht="12.75">
      <c r="A73" s="218"/>
      <c r="C73" s="75"/>
      <c r="D73" s="12"/>
      <c r="E73" s="12"/>
      <c r="F73" s="75"/>
      <c r="G73" s="23"/>
      <c r="H73" s="23"/>
      <c r="I73" s="75"/>
      <c r="J73" s="33"/>
      <c r="K73" s="116"/>
    </row>
    <row r="74" spans="1:11" ht="12.75">
      <c r="A74" s="218"/>
      <c r="C74" s="75"/>
      <c r="D74" s="12"/>
      <c r="E74" s="12"/>
      <c r="F74" s="75"/>
      <c r="G74" s="23"/>
      <c r="H74" s="23"/>
      <c r="I74" s="75"/>
      <c r="J74" s="33"/>
      <c r="K74" s="118"/>
    </row>
    <row r="75" spans="1:11" ht="12.75">
      <c r="A75" s="218"/>
      <c r="C75" s="75"/>
      <c r="D75" s="12"/>
      <c r="E75" s="12"/>
      <c r="F75" s="75"/>
      <c r="G75" s="23"/>
      <c r="H75" s="23"/>
      <c r="I75" s="75"/>
      <c r="J75" s="33"/>
      <c r="K75" s="117"/>
    </row>
    <row r="76" spans="1:11" ht="15.75">
      <c r="A76" s="218"/>
      <c r="C76" s="75"/>
      <c r="D76" s="71" t="s">
        <v>54</v>
      </c>
      <c r="E76" s="57" t="s">
        <v>55</v>
      </c>
      <c r="F76" s="99"/>
      <c r="G76" s="71" t="s">
        <v>54</v>
      </c>
      <c r="H76" s="57" t="s">
        <v>55</v>
      </c>
      <c r="I76" s="99"/>
      <c r="J76" s="71" t="s">
        <v>54</v>
      </c>
      <c r="K76" s="5" t="s">
        <v>55</v>
      </c>
    </row>
    <row r="77" spans="1:11" ht="15.75">
      <c r="A77" s="218"/>
      <c r="B77" s="197" t="s">
        <v>56</v>
      </c>
      <c r="C77" s="134"/>
      <c r="D77" s="72">
        <f>D58+D63+D67+D68+D71+D72</f>
        <v>0.8609732245368902</v>
      </c>
      <c r="E77" s="58">
        <f>E58+E63+E67+E68+E71+E72</f>
        <v>0.6998065013866837</v>
      </c>
      <c r="F77" s="111"/>
      <c r="G77" s="189">
        <f>G58+G63+G67+G68+G71+G72</f>
        <v>1.2570217333333333</v>
      </c>
      <c r="H77" s="190">
        <f>H58+H63+H67+H68+H71+H72</f>
        <v>1.0232632392156862</v>
      </c>
      <c r="I77" s="111"/>
      <c r="J77" s="191">
        <f>J58+J63+J67+J68+J71+J72</f>
        <v>1.4879163017094017</v>
      </c>
      <c r="K77" s="192">
        <f>K58+K63+K67+K68+K71+K72</f>
        <v>1.34680019002849</v>
      </c>
    </row>
    <row r="78" spans="3:9" ht="12.75">
      <c r="C78" s="44"/>
      <c r="F78" s="44"/>
      <c r="I78" s="44"/>
    </row>
    <row r="80" spans="4:11" ht="12.75" customHeight="1">
      <c r="D80" s="216" t="s">
        <v>71</v>
      </c>
      <c r="E80" s="216"/>
      <c r="G80" s="216" t="s">
        <v>72</v>
      </c>
      <c r="H80" s="216"/>
      <c r="J80" s="217" t="s">
        <v>73</v>
      </c>
      <c r="K80" s="217"/>
    </row>
    <row r="81" spans="4:11" ht="12.75" customHeight="1">
      <c r="D81" s="216"/>
      <c r="E81" s="216"/>
      <c r="G81" s="216"/>
      <c r="H81" s="216"/>
      <c r="J81" s="217"/>
      <c r="K81" s="217"/>
    </row>
    <row r="82" spans="4:11" ht="12.75" customHeight="1">
      <c r="D82" s="216"/>
      <c r="E82" s="216"/>
      <c r="G82" s="216"/>
      <c r="H82" s="216"/>
      <c r="J82" s="217"/>
      <c r="K82" s="217"/>
    </row>
    <row r="83" spans="4:11" ht="12.75" customHeight="1">
      <c r="D83" s="216"/>
      <c r="E83" s="216"/>
      <c r="G83" s="216"/>
      <c r="H83" s="216"/>
      <c r="J83" s="217"/>
      <c r="K83" s="217"/>
    </row>
    <row r="84" spans="4:11" ht="12.75" customHeight="1">
      <c r="D84" s="216"/>
      <c r="E84" s="216"/>
      <c r="G84" s="216"/>
      <c r="H84" s="216"/>
      <c r="J84" s="217"/>
      <c r="K84" s="217"/>
    </row>
    <row r="85" spans="4:11" ht="12.75" customHeight="1">
      <c r="D85" s="216"/>
      <c r="E85" s="216"/>
      <c r="G85" s="216"/>
      <c r="H85" s="216"/>
      <c r="J85" s="217"/>
      <c r="K85" s="217"/>
    </row>
    <row r="86" spans="4:11" ht="12.75" customHeight="1">
      <c r="D86" s="216"/>
      <c r="E86" s="216"/>
      <c r="G86" s="216"/>
      <c r="H86" s="216"/>
      <c r="J86" s="217"/>
      <c r="K86" s="217"/>
    </row>
    <row r="87" spans="4:11" ht="12.75" customHeight="1">
      <c r="D87" s="216"/>
      <c r="E87" s="216"/>
      <c r="G87" s="216"/>
      <c r="H87" s="216"/>
      <c r="J87" s="217"/>
      <c r="K87" s="217"/>
    </row>
    <row r="88" spans="4:11" ht="12.75" customHeight="1">
      <c r="D88" s="216"/>
      <c r="E88" s="216"/>
      <c r="G88" s="216"/>
      <c r="H88" s="216"/>
      <c r="J88" s="217"/>
      <c r="K88" s="217"/>
    </row>
    <row r="89" spans="4:11" ht="12.75" customHeight="1">
      <c r="D89" s="216"/>
      <c r="E89" s="216"/>
      <c r="G89" s="216"/>
      <c r="H89" s="216"/>
      <c r="J89" s="217"/>
      <c r="K89" s="217"/>
    </row>
    <row r="90" spans="4:11" ht="12.75" customHeight="1">
      <c r="D90" s="216"/>
      <c r="E90" s="216"/>
      <c r="G90" s="216"/>
      <c r="H90" s="216"/>
      <c r="J90" s="217"/>
      <c r="K90" s="217"/>
    </row>
    <row r="91" spans="4:11" ht="12.75" customHeight="1">
      <c r="D91" s="216"/>
      <c r="E91" s="216"/>
      <c r="G91" s="216"/>
      <c r="H91" s="216"/>
      <c r="J91" s="217"/>
      <c r="K91" s="217"/>
    </row>
    <row r="92" spans="4:11" ht="12.75" customHeight="1">
      <c r="D92" s="216"/>
      <c r="E92" s="216"/>
      <c r="G92" s="216"/>
      <c r="H92" s="216"/>
      <c r="J92" s="217"/>
      <c r="K92" s="217"/>
    </row>
    <row r="93" spans="4:11" ht="12.75" customHeight="1">
      <c r="D93" s="216"/>
      <c r="E93" s="216"/>
      <c r="G93" s="216"/>
      <c r="H93" s="216"/>
      <c r="J93" s="217"/>
      <c r="K93" s="217"/>
    </row>
    <row r="94" spans="10:11" ht="12.75" customHeight="1">
      <c r="J94" s="217"/>
      <c r="K94" s="217"/>
    </row>
    <row r="95" spans="10:11" ht="12.75">
      <c r="J95" s="217"/>
      <c r="K95" s="217"/>
    </row>
    <row r="96" spans="10:11" ht="12.75">
      <c r="J96" s="217"/>
      <c r="K96" s="217"/>
    </row>
  </sheetData>
  <sheetProtection/>
  <mergeCells count="8">
    <mergeCell ref="D80:E93"/>
    <mergeCell ref="G80:H93"/>
    <mergeCell ref="J80:K96"/>
    <mergeCell ref="A52:A77"/>
    <mergeCell ref="D1:E1"/>
    <mergeCell ref="G1:H1"/>
    <mergeCell ref="J1:K1"/>
    <mergeCell ref="A1:A50"/>
  </mergeCells>
  <printOptions/>
  <pageMargins left="0.7874015748031497" right="0.7874015748031497" top="0.984251968503937"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dimension ref="A1:G54"/>
  <sheetViews>
    <sheetView zoomScale="75" zoomScaleNormal="75" zoomScalePageLayoutView="0" workbookViewId="0" topLeftCell="A37">
      <selection activeCell="I28" sqref="I28"/>
    </sheetView>
  </sheetViews>
  <sheetFormatPr defaultColWidth="9.140625" defaultRowHeight="12.75"/>
  <cols>
    <col min="1" max="1" width="43.57421875" style="0" bestFit="1" customWidth="1"/>
    <col min="2" max="2" width="2.28125" style="0" customWidth="1"/>
    <col min="3" max="3" width="39.421875" style="0" bestFit="1" customWidth="1"/>
    <col min="4" max="4" width="2.7109375" style="0" customWidth="1"/>
    <col min="5" max="5" width="39.421875" style="0" bestFit="1" customWidth="1"/>
    <col min="6" max="6" width="2.8515625" style="0" customWidth="1"/>
    <col min="7" max="7" width="39.421875" style="0" bestFit="1" customWidth="1"/>
  </cols>
  <sheetData>
    <row r="1" spans="2:7" ht="18">
      <c r="B1" s="132"/>
      <c r="C1" s="138" t="s">
        <v>34</v>
      </c>
      <c r="D1" s="141"/>
      <c r="E1" s="149" t="s">
        <v>35</v>
      </c>
      <c r="F1" s="141"/>
      <c r="G1" s="150" t="s">
        <v>36</v>
      </c>
    </row>
    <row r="2" spans="1:7" ht="15.75">
      <c r="A2" s="113" t="s">
        <v>0</v>
      </c>
      <c r="B2" s="104"/>
      <c r="C2" s="1" t="s">
        <v>1</v>
      </c>
      <c r="D2" s="142"/>
      <c r="E2" s="1" t="s">
        <v>1</v>
      </c>
      <c r="F2" s="142"/>
      <c r="G2" s="1" t="s">
        <v>1</v>
      </c>
    </row>
    <row r="3" spans="1:7" ht="15">
      <c r="A3" s="119" t="s">
        <v>3</v>
      </c>
      <c r="B3" s="133"/>
      <c r="C3" s="6">
        <v>30000</v>
      </c>
      <c r="D3" s="143"/>
      <c r="E3" s="17">
        <v>30000</v>
      </c>
      <c r="F3" s="143"/>
      <c r="G3" s="28">
        <v>30000</v>
      </c>
    </row>
    <row r="4" spans="1:7" ht="15">
      <c r="A4" s="119" t="s">
        <v>4</v>
      </c>
      <c r="B4" s="133"/>
      <c r="C4" s="7">
        <v>3</v>
      </c>
      <c r="D4" s="144"/>
      <c r="E4" s="18">
        <v>3</v>
      </c>
      <c r="F4" s="144"/>
      <c r="G4" s="29">
        <v>3</v>
      </c>
    </row>
    <row r="5" spans="1:7" ht="15">
      <c r="A5" s="119" t="s">
        <v>5</v>
      </c>
      <c r="B5" s="133"/>
      <c r="C5" s="8">
        <v>0.05</v>
      </c>
      <c r="D5" s="145"/>
      <c r="E5" s="19">
        <v>0.05</v>
      </c>
      <c r="F5" s="145"/>
      <c r="G5" s="30">
        <v>0.05</v>
      </c>
    </row>
    <row r="6" spans="1:7" ht="15">
      <c r="A6" s="119" t="s">
        <v>6</v>
      </c>
      <c r="B6" s="133"/>
      <c r="C6" s="9">
        <v>250</v>
      </c>
      <c r="D6" s="146"/>
      <c r="E6" s="20">
        <v>250</v>
      </c>
      <c r="F6" s="146"/>
      <c r="G6" s="31">
        <v>312</v>
      </c>
    </row>
    <row r="7" spans="1:7" ht="15">
      <c r="A7" s="119" t="s">
        <v>7</v>
      </c>
      <c r="B7" s="133"/>
      <c r="C7" s="9">
        <v>8</v>
      </c>
      <c r="D7" s="146"/>
      <c r="E7" s="20">
        <v>8</v>
      </c>
      <c r="F7" s="146"/>
      <c r="G7" s="31">
        <v>24</v>
      </c>
    </row>
    <row r="8" spans="1:7" ht="15">
      <c r="A8" s="119" t="s">
        <v>8</v>
      </c>
      <c r="B8" s="133"/>
      <c r="C8" s="10">
        <v>0.94</v>
      </c>
      <c r="D8" s="43"/>
      <c r="E8" s="21">
        <v>0.85</v>
      </c>
      <c r="F8" s="43"/>
      <c r="G8" s="32">
        <v>0.7</v>
      </c>
    </row>
    <row r="9" spans="1:7" ht="15">
      <c r="A9" s="2"/>
      <c r="B9" s="133"/>
      <c r="C9" s="10"/>
      <c r="D9" s="43"/>
      <c r="E9" s="20"/>
      <c r="F9" s="146"/>
      <c r="G9" s="36"/>
    </row>
    <row r="10" spans="2:7" ht="12.75">
      <c r="B10" s="75"/>
      <c r="C10" s="139"/>
      <c r="D10" s="44"/>
      <c r="E10" s="26"/>
      <c r="F10" s="44"/>
      <c r="G10" s="36"/>
    </row>
    <row r="11" spans="1:7" ht="15.75">
      <c r="A11" s="113" t="s">
        <v>9</v>
      </c>
      <c r="B11" s="104"/>
      <c r="C11" s="1" t="s">
        <v>1</v>
      </c>
      <c r="D11" s="142"/>
      <c r="E11" s="1" t="s">
        <v>1</v>
      </c>
      <c r="F11" s="142"/>
      <c r="G11" s="1" t="s">
        <v>1</v>
      </c>
    </row>
    <row r="12" spans="1:7" ht="15">
      <c r="A12" s="119" t="s">
        <v>10</v>
      </c>
      <c r="B12" s="133"/>
      <c r="C12" s="9">
        <v>8</v>
      </c>
      <c r="D12" s="146"/>
      <c r="E12" s="20">
        <v>8</v>
      </c>
      <c r="F12" s="146"/>
      <c r="G12" s="31">
        <v>8</v>
      </c>
    </row>
    <row r="13" spans="1:7" ht="15">
      <c r="A13" s="119" t="s">
        <v>11</v>
      </c>
      <c r="B13" s="133"/>
      <c r="C13" s="9">
        <v>8</v>
      </c>
      <c r="D13" s="146"/>
      <c r="E13" s="20">
        <v>8</v>
      </c>
      <c r="F13" s="146"/>
      <c r="G13" s="31">
        <v>8</v>
      </c>
    </row>
    <row r="14" spans="1:7" ht="15">
      <c r="A14" s="119" t="s">
        <v>12</v>
      </c>
      <c r="B14" s="133"/>
      <c r="C14" s="9">
        <v>7.5</v>
      </c>
      <c r="D14" s="146"/>
      <c r="E14" s="20">
        <v>7.5</v>
      </c>
      <c r="F14" s="146"/>
      <c r="G14" s="31">
        <v>7.5</v>
      </c>
    </row>
    <row r="15" spans="1:7" ht="15">
      <c r="A15" s="119" t="s">
        <v>13</v>
      </c>
      <c r="B15" s="133"/>
      <c r="C15" s="13">
        <v>0.15</v>
      </c>
      <c r="D15" s="147"/>
      <c r="E15" s="24">
        <v>0.15</v>
      </c>
      <c r="F15" s="147"/>
      <c r="G15" s="34">
        <v>0.15</v>
      </c>
    </row>
    <row r="16" spans="2:7" ht="12.75">
      <c r="B16" s="75"/>
      <c r="C16" s="139"/>
      <c r="D16" s="44"/>
      <c r="E16" s="26"/>
      <c r="F16" s="44"/>
      <c r="G16" s="36"/>
    </row>
    <row r="17" spans="2:7" ht="12.75">
      <c r="B17" s="75"/>
      <c r="C17" s="139"/>
      <c r="D17" s="44"/>
      <c r="E17" s="26"/>
      <c r="F17" s="44"/>
      <c r="G17" s="36"/>
    </row>
    <row r="18" spans="1:7" ht="15.75">
      <c r="A18" s="113" t="s">
        <v>14</v>
      </c>
      <c r="B18" s="104"/>
      <c r="C18" s="1" t="s">
        <v>15</v>
      </c>
      <c r="D18" s="142"/>
      <c r="E18" s="1" t="s">
        <v>15</v>
      </c>
      <c r="F18" s="142"/>
      <c r="G18" s="1" t="s">
        <v>15</v>
      </c>
    </row>
    <row r="19" spans="1:7" ht="15">
      <c r="A19" s="119" t="s">
        <v>17</v>
      </c>
      <c r="B19" s="133"/>
      <c r="C19" s="6">
        <v>20.25</v>
      </c>
      <c r="D19" s="143"/>
      <c r="E19" s="17">
        <v>20.25</v>
      </c>
      <c r="F19" s="143"/>
      <c r="G19" s="28">
        <v>23.74</v>
      </c>
    </row>
    <row r="20" spans="1:7" ht="15">
      <c r="A20" s="119" t="s">
        <v>8</v>
      </c>
      <c r="B20" s="133"/>
      <c r="C20" s="10">
        <f>C8</f>
        <v>0.94</v>
      </c>
      <c r="D20" s="43"/>
      <c r="E20" s="21">
        <f>E8</f>
        <v>0.85</v>
      </c>
      <c r="F20" s="43"/>
      <c r="G20" s="32">
        <f>G8</f>
        <v>0.7</v>
      </c>
    </row>
    <row r="21" spans="1:7" ht="15">
      <c r="A21" s="119" t="s">
        <v>18</v>
      </c>
      <c r="B21" s="133"/>
      <c r="C21" s="6">
        <v>375</v>
      </c>
      <c r="D21" s="143"/>
      <c r="E21" s="17">
        <v>375</v>
      </c>
      <c r="F21" s="143"/>
      <c r="G21" s="28">
        <v>375</v>
      </c>
    </row>
    <row r="22" spans="2:7" ht="12.75">
      <c r="B22" s="75"/>
      <c r="C22" s="139"/>
      <c r="D22" s="44"/>
      <c r="E22" s="26"/>
      <c r="F22" s="44"/>
      <c r="G22" s="36"/>
    </row>
    <row r="23" spans="2:7" ht="12.75">
      <c r="B23" s="75"/>
      <c r="C23" s="139"/>
      <c r="D23" s="44"/>
      <c r="E23" s="26"/>
      <c r="F23" s="44"/>
      <c r="G23" s="36"/>
    </row>
    <row r="24" spans="1:7" ht="15.75">
      <c r="A24" s="113" t="s">
        <v>19</v>
      </c>
      <c r="B24" s="104"/>
      <c r="C24" s="1" t="s">
        <v>15</v>
      </c>
      <c r="D24" s="4"/>
      <c r="E24" s="1" t="s">
        <v>15</v>
      </c>
      <c r="F24" s="4"/>
      <c r="G24" s="1" t="s">
        <v>15</v>
      </c>
    </row>
    <row r="25" spans="1:7" ht="15">
      <c r="A25" s="119" t="s">
        <v>20</v>
      </c>
      <c r="B25" s="133"/>
      <c r="C25" s="15">
        <v>0.07</v>
      </c>
      <c r="D25" s="148"/>
      <c r="E25" s="25">
        <v>0.07</v>
      </c>
      <c r="F25" s="148"/>
      <c r="G25" s="35">
        <v>0.07</v>
      </c>
    </row>
    <row r="26" spans="1:7" ht="15">
      <c r="A26" s="119" t="s">
        <v>22</v>
      </c>
      <c r="B26" s="133"/>
      <c r="C26" s="15">
        <v>0.12</v>
      </c>
      <c r="D26" s="148"/>
      <c r="E26" s="25">
        <v>0.12</v>
      </c>
      <c r="F26" s="148"/>
      <c r="G26" s="35">
        <v>0.12</v>
      </c>
    </row>
    <row r="27" spans="2:7" ht="12.75">
      <c r="B27" s="140"/>
      <c r="C27" s="139"/>
      <c r="E27" s="26"/>
      <c r="G27" s="36"/>
    </row>
    <row r="28" spans="1:7" ht="15.75">
      <c r="A28" s="113" t="s">
        <v>37</v>
      </c>
      <c r="B28" s="177" t="s">
        <v>21</v>
      </c>
      <c r="C28" s="1" t="s">
        <v>1</v>
      </c>
      <c r="E28" s="1" t="s">
        <v>1</v>
      </c>
      <c r="G28" s="1" t="s">
        <v>1</v>
      </c>
    </row>
    <row r="29" spans="1:7" ht="15">
      <c r="A29" s="119" t="s">
        <v>38</v>
      </c>
      <c r="B29" s="178" t="s">
        <v>21</v>
      </c>
      <c r="C29" s="158">
        <f>C3/C4</f>
        <v>10000</v>
      </c>
      <c r="D29" s="135"/>
      <c r="E29" s="154">
        <f>E3/E4</f>
        <v>10000</v>
      </c>
      <c r="F29" s="135"/>
      <c r="G29" s="156">
        <f>G3/G4</f>
        <v>10000</v>
      </c>
    </row>
    <row r="30" spans="1:7" ht="15">
      <c r="A30" s="119" t="s">
        <v>39</v>
      </c>
      <c r="B30" s="178" t="s">
        <v>21</v>
      </c>
      <c r="C30" s="159">
        <f>C29*(1+C5)</f>
        <v>10500</v>
      </c>
      <c r="D30" s="136"/>
      <c r="E30" s="155">
        <f>E29*(1+E5)</f>
        <v>10500</v>
      </c>
      <c r="F30" s="137" t="s">
        <v>21</v>
      </c>
      <c r="G30" s="157">
        <f>G29*(1+G5)</f>
        <v>10500</v>
      </c>
    </row>
    <row r="31" spans="1:7" ht="15">
      <c r="A31" s="119" t="s">
        <v>60</v>
      </c>
      <c r="B31" s="179" t="s">
        <v>21</v>
      </c>
      <c r="C31" s="16">
        <v>90</v>
      </c>
      <c r="E31" s="27">
        <f>C31</f>
        <v>90</v>
      </c>
      <c r="G31" s="37">
        <f>C31</f>
        <v>90</v>
      </c>
    </row>
    <row r="32" spans="1:7" ht="15">
      <c r="A32" s="119" t="s">
        <v>41</v>
      </c>
      <c r="B32" s="178" t="s">
        <v>21</v>
      </c>
      <c r="C32" s="159">
        <f>C30/(C6*C7)</f>
        <v>5.25</v>
      </c>
      <c r="D32" s="172"/>
      <c r="E32" s="155">
        <f>E30/(E6*E7)</f>
        <v>5.25</v>
      </c>
      <c r="F32" s="137" t="s">
        <v>21</v>
      </c>
      <c r="G32" s="157">
        <f>G30/(G6*G7)</f>
        <v>1.4022435897435896</v>
      </c>
    </row>
    <row r="33" spans="1:7" ht="15">
      <c r="A33" s="119" t="s">
        <v>61</v>
      </c>
      <c r="B33" s="178" t="s">
        <v>21</v>
      </c>
      <c r="C33" s="159">
        <f>C32/C31</f>
        <v>0.058333333333333334</v>
      </c>
      <c r="D33" s="173"/>
      <c r="E33" s="155">
        <f>E32/E31</f>
        <v>0.058333333333333334</v>
      </c>
      <c r="F33" s="137" t="s">
        <v>21</v>
      </c>
      <c r="G33" s="157">
        <f>G32/G31</f>
        <v>0.01558048433048433</v>
      </c>
    </row>
    <row r="34" spans="1:7" ht="15.75">
      <c r="A34" s="119" t="s">
        <v>62</v>
      </c>
      <c r="B34" s="180" t="s">
        <v>21</v>
      </c>
      <c r="C34" s="160">
        <f>C33/C8</f>
        <v>0.06205673758865249</v>
      </c>
      <c r="D34" s="173"/>
      <c r="E34" s="161">
        <f>E33/E8</f>
        <v>0.06862745098039216</v>
      </c>
      <c r="F34" s="137" t="s">
        <v>21</v>
      </c>
      <c r="G34" s="184">
        <f>G33/G8</f>
        <v>0.022257834757834757</v>
      </c>
    </row>
    <row r="35" spans="2:7" ht="15">
      <c r="B35" s="140"/>
      <c r="C35" s="16"/>
      <c r="D35" s="75"/>
      <c r="E35" s="27"/>
      <c r="F35" s="140"/>
      <c r="G35" s="37"/>
    </row>
    <row r="36" spans="1:7" ht="15.75">
      <c r="A36" s="113" t="s">
        <v>44</v>
      </c>
      <c r="B36" s="140"/>
      <c r="C36" s="1" t="s">
        <v>1</v>
      </c>
      <c r="D36" s="75"/>
      <c r="E36" s="1" t="s">
        <v>1</v>
      </c>
      <c r="F36" s="140"/>
      <c r="G36" s="1" t="s">
        <v>1</v>
      </c>
    </row>
    <row r="37" spans="1:7" ht="15">
      <c r="A37" s="119" t="s">
        <v>45</v>
      </c>
      <c r="B37" s="178" t="s">
        <v>21</v>
      </c>
      <c r="C37" s="159">
        <f>C12*C13*C15</f>
        <v>9.6</v>
      </c>
      <c r="D37" s="174" t="s">
        <v>21</v>
      </c>
      <c r="E37" s="155">
        <f>E12*E13*E15</f>
        <v>9.6</v>
      </c>
      <c r="F37" s="185" t="s">
        <v>21</v>
      </c>
      <c r="G37" s="157">
        <f>G12*G13*G15</f>
        <v>9.6</v>
      </c>
    </row>
    <row r="38" spans="1:7" ht="15">
      <c r="A38" s="119" t="s">
        <v>63</v>
      </c>
      <c r="B38" s="181" t="s">
        <v>21</v>
      </c>
      <c r="C38" s="16">
        <f>C14*C31</f>
        <v>675</v>
      </c>
      <c r="D38" s="106" t="s">
        <v>21</v>
      </c>
      <c r="E38" s="27">
        <f>E14*E31</f>
        <v>675</v>
      </c>
      <c r="F38" s="164" t="s">
        <v>21</v>
      </c>
      <c r="G38" s="37">
        <f>G14*G31</f>
        <v>675</v>
      </c>
    </row>
    <row r="39" spans="1:7" ht="15.75">
      <c r="A39" s="119" t="s">
        <v>64</v>
      </c>
      <c r="B39" s="180" t="s">
        <v>21</v>
      </c>
      <c r="C39" s="160">
        <f>C37/C38</f>
        <v>0.014222222222222221</v>
      </c>
      <c r="D39" s="175" t="s">
        <v>21</v>
      </c>
      <c r="E39" s="161">
        <f>E37/E38</f>
        <v>0.014222222222222221</v>
      </c>
      <c r="F39" s="186" t="s">
        <v>21</v>
      </c>
      <c r="G39" s="184">
        <f>G37/G38</f>
        <v>0.014222222222222221</v>
      </c>
    </row>
    <row r="40" spans="2:7" ht="15">
      <c r="B40" s="140"/>
      <c r="C40" s="16"/>
      <c r="D40" s="75"/>
      <c r="E40" s="26"/>
      <c r="F40" s="140"/>
      <c r="G40" s="36"/>
    </row>
    <row r="41" spans="1:7" ht="15.75">
      <c r="A41" s="113" t="s">
        <v>48</v>
      </c>
      <c r="B41" s="140"/>
      <c r="C41" s="1" t="s">
        <v>1</v>
      </c>
      <c r="D41" s="75"/>
      <c r="E41" s="1" t="s">
        <v>1</v>
      </c>
      <c r="F41" s="140"/>
      <c r="G41" s="1" t="s">
        <v>1</v>
      </c>
    </row>
    <row r="42" spans="1:7" ht="15">
      <c r="A42" s="119" t="s">
        <v>61</v>
      </c>
      <c r="B42" s="178" t="s">
        <v>21</v>
      </c>
      <c r="C42" s="159">
        <f>C19/C31</f>
        <v>0.225</v>
      </c>
      <c r="D42" s="174" t="s">
        <v>21</v>
      </c>
      <c r="E42" s="155">
        <f>E19/E31</f>
        <v>0.225</v>
      </c>
      <c r="F42" s="185" t="s">
        <v>21</v>
      </c>
      <c r="G42" s="157">
        <f>G19/G31</f>
        <v>0.2637777777777778</v>
      </c>
    </row>
    <row r="43" spans="1:7" ht="15.75">
      <c r="A43" s="119" t="s">
        <v>62</v>
      </c>
      <c r="B43" s="180" t="s">
        <v>21</v>
      </c>
      <c r="C43" s="160">
        <f>C42/C20</f>
        <v>0.2393617021276596</v>
      </c>
      <c r="D43" s="175" t="s">
        <v>21</v>
      </c>
      <c r="E43" s="161">
        <f>E42/E20</f>
        <v>0.2647058823529412</v>
      </c>
      <c r="F43" s="186" t="s">
        <v>21</v>
      </c>
      <c r="G43" s="184">
        <f>G42/G20</f>
        <v>0.37682539682539684</v>
      </c>
    </row>
    <row r="44" spans="1:7" ht="15.75">
      <c r="A44" s="119" t="s">
        <v>65</v>
      </c>
      <c r="B44" s="180" t="s">
        <v>21</v>
      </c>
      <c r="C44" s="160">
        <f>C21/(C6*C7*C31)</f>
        <v>0.0020833333333333333</v>
      </c>
      <c r="D44" s="175" t="s">
        <v>21</v>
      </c>
      <c r="E44" s="161">
        <f>E21/(E6*E7*E31)</f>
        <v>0.0020833333333333333</v>
      </c>
      <c r="F44" s="186" t="s">
        <v>21</v>
      </c>
      <c r="G44" s="184">
        <f>G21/(G6*G7*G31)</f>
        <v>0.000556445868945869</v>
      </c>
    </row>
    <row r="45" spans="1:7" ht="15">
      <c r="A45" s="151"/>
      <c r="B45" s="140"/>
      <c r="C45" s="16"/>
      <c r="D45" s="106"/>
      <c r="E45" s="27"/>
      <c r="F45" s="140"/>
      <c r="G45" s="36"/>
    </row>
    <row r="46" spans="1:7" ht="15.75">
      <c r="A46" s="113" t="s">
        <v>51</v>
      </c>
      <c r="B46" s="140"/>
      <c r="C46" s="1" t="s">
        <v>1</v>
      </c>
      <c r="D46" s="75"/>
      <c r="E46" s="1" t="s">
        <v>1</v>
      </c>
      <c r="F46" s="140"/>
      <c r="G46" s="1" t="s">
        <v>1</v>
      </c>
    </row>
    <row r="47" spans="1:7" ht="15.75">
      <c r="A47" s="119" t="s">
        <v>66</v>
      </c>
      <c r="B47" s="182" t="s">
        <v>21</v>
      </c>
      <c r="C47" s="162">
        <f>C25*(C34+C39+C43+C44)</f>
        <v>0.022240679669030736</v>
      </c>
      <c r="D47" s="176" t="s">
        <v>21</v>
      </c>
      <c r="E47" s="187">
        <f>E25*(E34+E39+E43+E44)</f>
        <v>0.024474722222222224</v>
      </c>
      <c r="F47" s="183" t="s">
        <v>21</v>
      </c>
      <c r="G47" s="188">
        <f>G25*(G34+G39+G43+G44)</f>
        <v>0.02897033297720798</v>
      </c>
    </row>
    <row r="48" spans="1:7" ht="15.75">
      <c r="A48" s="119" t="s">
        <v>67</v>
      </c>
      <c r="B48" s="182" t="s">
        <v>21</v>
      </c>
      <c r="C48" s="162">
        <f>C26*(C34+C39+C43+C44+C47)</f>
        <v>0.040795760992907805</v>
      </c>
      <c r="D48" s="176" t="s">
        <v>21</v>
      </c>
      <c r="E48" s="187">
        <f>E26*(E34+E39+E43+E44+E47)</f>
        <v>0.044893633333333335</v>
      </c>
      <c r="F48" s="183" t="s">
        <v>21</v>
      </c>
      <c r="G48" s="188">
        <f>G26*(G34+G39+G43+G44+G47)</f>
        <v>0.05313986791819292</v>
      </c>
    </row>
    <row r="49" spans="1:7" ht="15">
      <c r="A49" s="115"/>
      <c r="B49" s="140"/>
      <c r="C49" s="163"/>
      <c r="D49" s="75"/>
      <c r="E49" s="166"/>
      <c r="F49" s="140"/>
      <c r="G49" s="169"/>
    </row>
    <row r="50" spans="1:7" ht="15">
      <c r="A50" s="3"/>
      <c r="B50" s="140"/>
      <c r="C50" s="164"/>
      <c r="D50" s="75"/>
      <c r="E50" s="167"/>
      <c r="F50" s="140"/>
      <c r="G50" s="170"/>
    </row>
    <row r="51" spans="1:7" ht="15">
      <c r="A51" s="3"/>
      <c r="B51" s="140"/>
      <c r="C51" s="165"/>
      <c r="E51" s="168"/>
      <c r="F51" s="3"/>
      <c r="G51" s="171"/>
    </row>
    <row r="52" spans="1:7" ht="15.75">
      <c r="A52" s="152" t="s">
        <v>21</v>
      </c>
      <c r="B52" s="140"/>
      <c r="C52" s="1" t="s">
        <v>54</v>
      </c>
      <c r="D52" s="3"/>
      <c r="E52" s="1" t="s">
        <v>54</v>
      </c>
      <c r="F52" s="3"/>
      <c r="G52" s="1" t="s">
        <v>54</v>
      </c>
    </row>
    <row r="53" spans="1:7" ht="15.75">
      <c r="A53" s="120" t="s">
        <v>68</v>
      </c>
      <c r="B53" s="153" t="s">
        <v>21</v>
      </c>
      <c r="C53" s="162">
        <f>C34+C39+C43+C44+C47+C48</f>
        <v>0.3807604359338062</v>
      </c>
      <c r="D53" s="183" t="s">
        <v>21</v>
      </c>
      <c r="E53" s="187">
        <f>E34+E39+E43+E44+E47+E48</f>
        <v>0.4190072444444445</v>
      </c>
      <c r="F53" s="183" t="s">
        <v>21</v>
      </c>
      <c r="G53" s="188">
        <f>G34+G39+G43+G44+G47+G48</f>
        <v>0.49597210056980057</v>
      </c>
    </row>
    <row r="54" spans="2:6" ht="12.75">
      <c r="B54" s="3"/>
      <c r="D54" s="3"/>
      <c r="F54" s="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Indicod-Ecr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Giuseppe Luscia</dc:creator>
  <cp:keywords/>
  <dc:description/>
  <cp:lastModifiedBy>Susanna Re</cp:lastModifiedBy>
  <cp:lastPrinted>2009-02-09T14:44:08Z</cp:lastPrinted>
  <dcterms:created xsi:type="dcterms:W3CDTF">2009-02-09T08:41:08Z</dcterms:created>
  <dcterms:modified xsi:type="dcterms:W3CDTF">2016-05-25T07:22:30Z</dcterms:modified>
  <cp:category/>
  <cp:version/>
  <cp:contentType/>
  <cp:contentStatus/>
</cp:coreProperties>
</file>